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autoCompressPictures="0"/>
  <xr:revisionPtr revIDLastSave="0" documentId="13_ncr:1_{9EC41CE2-E941-45EB-82B7-C2624545F02A}" xr6:coauthVersionLast="47" xr6:coauthVersionMax="47" xr10:uidLastSave="{00000000-0000-0000-0000-000000000000}"/>
  <bookViews>
    <workbookView xWindow="-120" yWindow="-120" windowWidth="29040" windowHeight="15840" tabRatio="788" activeTab="3"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<sst xmlns="http://schemas.openxmlformats.org/spreadsheetml/2006/main" count="115" uniqueCount="101">
  <si>
    <t>NOTAS</t>
  </si>
  <si>
    <t>CONFIGURACIÓN DEL CALENDARIO</t>
  </si>
  <si>
    <t>AÑO</t>
  </si>
  <si>
    <t>INICIO DE LA SEMANA</t>
  </si>
  <si>
    <t>LUNES</t>
  </si>
  <si>
    <t>Reunión de gabinete presidencia.</t>
  </si>
  <si>
    <t>Mesa de paz modalidad virtual.</t>
  </si>
  <si>
    <t>Capacitación a seguridad Publica.
Reunión IMJUVET.
Reunión COMUCAT.</t>
  </si>
  <si>
    <t>Capacitación a seguridad pública "Perspectiva de género"
Junta de gobierno IMJUVET 3ra sesión ordinaria, centro cultural el refugio.
Junta de gobierno COMUCAT 2DA sesión ordinaria centro cultural el refugio.</t>
  </si>
  <si>
    <t>Capacitación a seguridad pública "Violencia familiar"
Brigada de paz Col. Las Liebres.</t>
  </si>
  <si>
    <t>Capacitación a seguridad pública "feminicidio"</t>
  </si>
  <si>
    <t>Mesa de paz ISSTE Tlajomulco.
Capacitación a seguridad publica "Violencia sexual y espacios públicos"
Feria de paz, Col. Las liebres.
Reunión LAVARTEX</t>
  </si>
  <si>
    <t>Capacitación a seguridad pública "Violencia de género: tipos y modalidades.
Brigada de paz Col. Las liebres.
Recoger gafetes.</t>
  </si>
  <si>
    <t>Capacitación a seguridad Publica "Violencia familiar"</t>
  </si>
  <si>
    <t>Capacitación a seguridad pública "Perspectiva de género"
Mesa de trabajo:
Dirección
 Politicas públicas.
Capacitación.</t>
  </si>
  <si>
    <t>Capacitación a seguridad pública "Violencia de género: tipos y modalidades"
Reunión ciencias de la salud.
Brigada de paz, Col. La Duraznera.</t>
  </si>
  <si>
    <t>Capacitación a seguridad pública "Feminicidio"
Mesa de paz virtual.
Feria de paz, Col. La Duraznera</t>
  </si>
  <si>
    <t xml:space="preserve">Capacitación a seguridad pública </t>
  </si>
  <si>
    <t>Capacitación a seguridad pública "Violencia sexual y espacios públicos"
Reunión COMUCAT.
Brigada de paz, Col. La Duraznera.
Reunión ex sala de presidentes.</t>
  </si>
  <si>
    <t xml:space="preserve">Taller Oratoria.
Reunión presidencia. </t>
  </si>
  <si>
    <t>Reunión seguimieto por áreas.</t>
  </si>
  <si>
    <t>Mesa juridica de casos, revisión de indicadores primer contato.</t>
  </si>
  <si>
    <t>Entrevista comunicación social del ayuntamiento.
Mesa de trabajo rumbo al 8M.</t>
  </si>
  <si>
    <t>Mesa técnica de transversalización.
Mesa de trabajo rumbo al 8M.</t>
  </si>
  <si>
    <t>Brigada de la paz Col. Las Huertas.
Taller derechos laborales y familiares Centro Comunitario Xamixtli.
Mesa de trabajo rumbo al 8M.</t>
  </si>
  <si>
    <t>Brigada de la paz Col. Las Huertas.
Capacitación "Violencia de género" SISEMH
Informe mensual de actividades.
Mesa de trabajo rumbo al 8M.</t>
  </si>
  <si>
    <t>Feria de paz Co. Las Huertas.
Mesa de paz virtual.
LAVARTEX, revisión convenio.
Reunión presidencia.
Reunión secretaria dede gobernanza.
Entrevista.
Mesa de trabajo rumbo al 8M.</t>
  </si>
  <si>
    <t>Reunión seguimieto por áreas.
Reunión regidoras.</t>
  </si>
  <si>
    <t>Reunión supervisión de programas, capacitaciones y talleres.</t>
  </si>
  <si>
    <t>Capacitación interna al personal.</t>
  </si>
  <si>
    <t>Dia de asueto.</t>
  </si>
  <si>
    <t>Taller oratoria.</t>
  </si>
  <si>
    <t>FEVIMTRA
Capacitación
Violencia digital en contra de las Mujeres en México.</t>
  </si>
  <si>
    <r>
      <rPr>
        <b/>
        <sz val="11"/>
        <color theme="1" tint="0.24994659260841701"/>
        <rFont val="Sylfaen"/>
        <family val="1"/>
        <scheme val="minor"/>
      </rPr>
      <t>FEVIMTRA</t>
    </r>
    <r>
      <rPr>
        <sz val="11"/>
        <color theme="1" tint="0.24994659260841701"/>
        <rFont val="Sylfaen"/>
        <family val="2"/>
        <scheme val="minor"/>
      </rPr>
      <t xml:space="preserve">
Capacitación- Programa nacional alerta amber México: casos prácticos.</t>
    </r>
  </si>
  <si>
    <t>Reunión de gabinete.</t>
  </si>
  <si>
    <t>Entrega de invitaciones 8M
Entrega lona a apoyo técnico.</t>
  </si>
  <si>
    <t xml:space="preserve">Taller de oratoria. </t>
  </si>
  <si>
    <t>Rally Cientificas del futuro, C.C. Xamixtli.
Informe de actividades 2025, Sala Cabildo.</t>
  </si>
  <si>
    <t xml:space="preserve">Brigada de paz.
Col. Camichines.
Taller globoflexia.
Reunión ciencias de la salud.
</t>
  </si>
  <si>
    <t>Brigada de paz.
Col. Camichines.
Reunión secretaria de fomento económico.</t>
  </si>
  <si>
    <t>Feria de paz Col. Camichines.
Mesa de paz virtual.</t>
  </si>
  <si>
    <t xml:space="preserve">Mesa interinstitucional Comisaria de San Pedro Tlaquepaque.
Mesa de trabajo interna.
Conversatorio la mujer y la niña en la ciencia, secundaria 18.
</t>
  </si>
  <si>
    <t>Mesa de trabajo rumbo al 8M.
Amor romántico, redes sociales y violencia invisible, secunadaria mixta 60.</t>
  </si>
  <si>
    <t xml:space="preserve">Brigada de paz Col. San Sebastianito.
Taller globoflexia.
Rally centificas del furuto, primaria.
Reunón delegaciones.
</t>
  </si>
  <si>
    <t>Brigada de paz Col. San Sebastianito.
FEVIMTRA, capacitación, Violencia digital en contra de las mujeres en MÉXICO.
TLALIC, ex capilla del museo pantaleón panduro.</t>
  </si>
  <si>
    <t xml:space="preserve">Mesa de paz virtual.
Feria de paz Col. San Sebastianito.
Mesa de trabajo rumbo al 8M.
Reunión proveedor figura simbolica 8M. </t>
  </si>
  <si>
    <t xml:space="preserve">Taller oratoria.
Reunión comunicación social del Ayuntamiento. </t>
  </si>
  <si>
    <t xml:space="preserve">Mesa de trabajo CJM Sede San Pedro Tlaquepaque.
Auditoria superior del estado de Jalisco, Oficios.
</t>
  </si>
  <si>
    <t xml:space="preserve">Brigada de paz Col. Santa Maria Tequepexpan.
Taller globoflexia.
Amor romantico, empresa ARROW.
Mesa de trabajo 8M.
Reunión delegaciones.
Marcha exploratoria San Martin de las Flores. 
</t>
  </si>
  <si>
    <t>Brigada de paz Col. Santa Maria Tequepexpan.
Mesa de trabajo rumbo al 8M.
Compra de playeras 8M.
Reunión explanada de San Martin de las Flores (logistica, apoyo técnico, delegado)</t>
  </si>
  <si>
    <t>Feria de paz Col. Santa Maria Tequepexpan.
Capacitación "amor por la paz" secundaria.
Reunión 8M.
Reunión Bienestar.
Reunión proveedor luces.
Compra de playeras 8M.</t>
  </si>
  <si>
    <t>Taller globoflexia.
Taller de defensa personal ARROW.
Recoger lona 8M.</t>
  </si>
  <si>
    <t xml:space="preserve">Mesa de paz virtual.
Capacitación LAVARTEX- Construcción de identidad.
Reunión de presentación y planeación anual 2026 Programa Estatal de Contención PECE, cuida a quien te cuida.
Mesa de trabajo CJM Sede en San Pedro Tlaquepaque. </t>
  </si>
  <si>
    <t>Día internacional de las mujeres.</t>
  </si>
  <si>
    <t>Recolección de cartas 8M
Coordinación con Alumbrado Público
Reunión delegación Loma Bonita
Reunión delegación Santa María Tequepexpan.</t>
  </si>
  <si>
    <t>Brigada San Martín de las Flores
Supervisión de instalación de luminarias
Reunión delegación Tateposco</t>
  </si>
  <si>
    <t>Brigada San Martín de las Flores
Reunión delegación Las Juntas y San Pedrito
Taller de globoflexia (IMMUJERES)</t>
  </si>
  <si>
    <t>Brigada de Paz – Toluquilla
Reunión interdelegacional
Mesa de seguridad y protección ciudadana
Ensayo evento 8M</t>
  </si>
  <si>
    <t>Mesa de Paz (virtual)
Feria de Paz – Toluquilla
Gestión de insumos para evento 8M
Reunión delegación Calerilla y López Cotilla</t>
  </si>
  <si>
    <t>Evento conmemorativo 8M
“Iluminando por la igualdad”</t>
  </si>
  <si>
    <t>Reunión de presidencia
Conferencia: “De los fracasos al éxito”</t>
  </si>
  <si>
    <t>Conferencia: Amor romántico y violencia invisible
Preparatoria Regional Santa Anita</t>
  </si>
  <si>
    <t>Taller: Relaciones afectivas y consentimiento (COBAEJ)
Conferencia UNIVER: Violencia de género</t>
  </si>
  <si>
    <t>Brigada de Paz – Miravalle
Taller “Sororidad y afiliamiento” (LAVARTEX)
Reunión de presidencia</t>
  </si>
  <si>
    <t>Mesa de Paz (virtual)
Feria de Paz – Miravalle
Taller “Sororidad y afiliamiento”</t>
  </si>
  <si>
    <t>Evento: “Mujer Emprende”
(Secretaría de Bienestar)</t>
  </si>
  <si>
    <t>Conmemoración Natalicio Benito Juárez</t>
  </si>
  <si>
    <t>Capacitación: Tipos y modalidades de violencia</t>
  </si>
  <si>
    <t>Brigada de Paz – El Sauz
Laboratorio de liderazgo femenino
Foro de consulta pública
Taller de defensa personal</t>
  </si>
  <si>
    <t>Brigada de Paz – El Sauz
Seguimiento a programas federales</t>
  </si>
  <si>
    <t>Mesa estatal de instancias municipales
Feria de Paz – El Sauz</t>
  </si>
  <si>
    <t>Mesa de trabajo: atención integral y prevención</t>
  </si>
  <si>
    <t>Capacitación continua (violencia)</t>
  </si>
  <si>
    <t>Brigada de Paz – Santa Cruz del Valle</t>
  </si>
  <si>
    <t>Vinculación ITESO
Capacitación BANAVIM</t>
  </si>
  <si>
    <t>Mesa de Paz (virtual)
Feria de Paz – Santa Cruz del Valle</t>
  </si>
  <si>
    <t>Reunión de presidencia</t>
  </si>
  <si>
    <t>Reunión operativa interna</t>
  </si>
  <si>
    <t>Junta de Trabajo
Evento Día del Archivista</t>
  </si>
  <si>
    <t xml:space="preserve">“Los Derechos de la Mujer y la Niñez en la Transversalidad del Nuevo Sistema”
CJM Sede San Pedro Tlaquepaque.
</t>
  </si>
  <si>
    <t xml:space="preserve">Brigada de Paz.
Col. El Morito
TODAS EN RUTA
IMMIST.
Reunión presidencia programas federales.
 </t>
  </si>
  <si>
    <t xml:space="preserve">Mesa de paz virtual.
Feria de paz.
Col. El Morito
Junta de gobierno
COMUCAT
3ra sesión Ordinaria.
9:00 AM
Pantaleón Panduro.
Programa Estrategia ALE, ejercicio 2026.
SISEMH
</t>
  </si>
  <si>
    <t xml:space="preserve">Programa Estatal de Contención Emocional (PECE) 2026 "Cuida a quien cuida"
Bosque los Colomos
Acoso y Hostigamiento sexual.
Paquetería Ampm
</t>
  </si>
  <si>
    <t>Brigada de Paz.
Col. Las Juntas</t>
  </si>
  <si>
    <t xml:space="preserve">Brigada de Paz.
Col. Las Juntas
Programa Estatal de Contención Emocional (PECE) 2026 "Cuida a quien cuida"
Bosque los Colomos
Reunión Líder Lomas de San Miguel
Dirección
Mesa de trabajo IMJUVET
</t>
  </si>
  <si>
    <t xml:space="preserve">Mesa de paz virtual.
Feria de paz.
Col. Las Juntas.
Cuarta sesión de la Junta de Gobierno
IMJUVET
Ex capilla del museo Pantaleón Panduro
LAVARTEX
Limites en las relaciones.
</t>
  </si>
  <si>
    <t>Delegación IMMS</t>
  </si>
  <si>
    <t xml:space="preserve">Programa Estatal de Contención Emocional (PECE) 2026 "Cuida a quien cuida"
Bosque los Colomos
Brigada de Paz.
Col. La Cofradía
</t>
  </si>
  <si>
    <t xml:space="preserve">Feria de paz. Col.
La Cofradía
Reunión de trabajo coordinadora CDC'S
Tlaquepaque.
DIF Tlaquepaque.
Programa Estatal de Contención Emocional (PECE) 2026 "Cuida a quien cuida"
Foro planificación, analisis y gestión.
Santa Anita.
Capacitación “Para la Presentación de la Declaración Patrimonial y de Intereses”
</t>
  </si>
  <si>
    <t>(PECE) ReunionBosque los colomos</t>
  </si>
  <si>
    <t>Lavartex Reunion Capacitaciones</t>
  </si>
  <si>
    <t>DIF Reunion</t>
  </si>
  <si>
    <t>UVI Reunion</t>
  </si>
  <si>
    <t>Reunión regidoras, Delegaciones Reunion.</t>
  </si>
  <si>
    <t xml:space="preserve">Brigada de Paz.
Col. El Morito
Programa Estatal de Contención Emocional (PECE) 2026 "Cuida a quien cuida"
Bosque los Colomos
Reunión COMUCAT 
</t>
  </si>
  <si>
    <t xml:space="preserve">Brigada de Paz.
Col. La Cofradía.
Foro planificación, analisis y gestión urbana.
El Verde.
"Recomendaciones y Acciones en el Marco del Mundial"
SISEMH
</t>
  </si>
  <si>
    <t>Reunión Politicas públicas y capacitación,</t>
  </si>
  <si>
    <t>Reunión área de primer contacto.</t>
  </si>
  <si>
    <t>Reunión comunicación social instituto.</t>
  </si>
  <si>
    <t>Plan de trabajo capacitación.</t>
  </si>
  <si>
    <t xml:space="preserve">Revisión expedientes y seguimiento usuarias.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</si>
</sst>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28">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1"/>
      <color theme="1" tint="0.24994659260841701"/>
      <name val="Sylfaen"/>
      <family val="1"/>
      <scheme val="minor"/>
    </font>
    <font>
      <sz val="11"/>
      <color theme="1" tint="0.24994659260841701"/>
      <name val="Sylfaen"/>
      <family val="1"/>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7"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8"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6">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8" fontId="8" fillId="0" borderId="0" xfId="12">
      <alignment horizontal="left" indent="1"/>
    </xf>
    <xf numFmtId="168" fontId="8" fillId="6" borderId="0" xfId="13" applyNumberFormat="1" applyFont="1" applyAlignment="1">
      <alignment horizontal="left" wrapText="1" indent="1"/>
    </xf>
    <xf numFmtId="168" fontId="8" fillId="6" borderId="0" xfId="13" applyNumberFormat="1" applyFont="1" applyAlignment="1">
      <alignment horizontal="left" indent="1"/>
    </xf>
    <xf numFmtId="0" fontId="0" fillId="6" borderId="0" xfId="13" applyFont="1" applyAlignment="1">
      <alignment vertical="top" wrapText="1"/>
    </xf>
    <xf numFmtId="0" fontId="0" fillId="0" borderId="0" xfId="0" applyAlignment="1">
      <alignment vertical="top" wrapText="1"/>
    </xf>
    <xf numFmtId="168" fontId="8" fillId="6" borderId="0" xfId="13" applyNumberFormat="1" applyFont="1" applyAlignment="1">
      <alignment horizontal="left" wrapText="1"/>
    </xf>
    <xf numFmtId="168" fontId="8" fillId="0" borderId="0" xfId="12" applyAlignment="1">
      <alignment horizontal="left" wrapText="1"/>
    </xf>
    <xf numFmtId="0" fontId="0" fillId="0" borderId="0" xfId="0" applyAlignment="1">
      <alignment horizontal="center" vertical="center" wrapText="1"/>
    </xf>
    <xf numFmtId="0" fontId="9" fillId="2" borderId="0" xfId="2" applyFill="1" applyBorder="1" applyAlignment="1">
      <alignment vertical="center" wrapText="1"/>
    </xf>
    <xf numFmtId="0" fontId="6" fillId="0" borderId="0" xfId="5" applyFill="1" applyBorder="1" applyAlignment="1">
      <alignment horizontal="right" vertical="center" wrapText="1"/>
    </xf>
    <xf numFmtId="0" fontId="0" fillId="2" borderId="0" xfId="0" applyFill="1" applyAlignment="1">
      <alignment vertical="top" wrapText="1"/>
    </xf>
    <xf numFmtId="0" fontId="9" fillId="0" borderId="3" xfId="2" applyFill="1" applyAlignment="1">
      <alignment horizontal="left" vertical="center" wrapText="1"/>
    </xf>
    <xf numFmtId="0" fontId="3" fillId="0" borderId="0" xfId="0" applyFont="1" applyAlignment="1">
      <alignment vertical="top" wrapText="1"/>
    </xf>
    <xf numFmtId="0" fontId="0" fillId="0" borderId="0" xfId="0" applyAlignment="1">
      <alignment horizontal="left" wrapText="1"/>
    </xf>
    <xf numFmtId="0" fontId="0" fillId="6" borderId="0" xfId="13" applyFont="1" applyAlignment="1">
      <alignment horizontal="center" vertical="center" wrapText="1"/>
    </xf>
    <xf numFmtId="0" fontId="27" fillId="0" borderId="0" xfId="0" applyFont="1" applyAlignment="1">
      <alignment horizontal="center" vertical="center" wrapText="1"/>
    </xf>
    <xf numFmtId="168" fontId="8" fillId="6" borderId="0" xfId="13" applyNumberFormat="1" applyFont="1" applyAlignment="1">
      <alignment horizontal="center" vertical="center" wrapText="1"/>
    </xf>
    <xf numFmtId="168" fontId="8" fillId="0" borderId="0" xfId="12" applyAlignment="1">
      <alignment horizontal="center" vertical="center" wrapText="1"/>
    </xf>
    <xf numFmtId="0" fontId="0" fillId="6" borderId="0" xfId="13" applyFont="1" applyAlignment="1">
      <alignment horizontal="center" vertical="center" wrapText="1"/>
    </xf>
    <xf numFmtId="0" fontId="0" fillId="0" borderId="0" xfId="0" applyAlignment="1">
      <alignment horizontal="center" vertical="center"/>
    </xf>
    <xf numFmtId="0" fontId="0" fillId="6" borderId="0" xfId="13" applyFont="1" applyAlignment="1">
      <alignment horizontal="center" vertical="center" wrapText="1"/>
    </xf>
    <xf numFmtId="0" fontId="0" fillId="6" borderId="0" xfId="13" applyFont="1" applyAlignment="1">
      <alignment horizontal="center" vertical="center" wrapText="1"/>
    </xf>
    <xf numFmtId="0" fontId="0" fillId="6" borderId="0" xfId="13" applyFont="1" applyAlignment="1">
      <alignment horizontal="center" vertical="center"/>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12" fillId="6" borderId="0" xfId="11" applyAlignment="1">
      <alignment horizontal="left" vertical="top" wrapText="1"/>
    </xf>
    <xf numFmtId="0" fontId="0" fillId="6" borderId="0" xfId="13" applyFont="1" applyAlignment="1">
      <alignment vertical="top" wrapText="1"/>
    </xf>
    <xf numFmtId="0" fontId="6" fillId="2" borderId="0" xfId="5" applyFill="1" applyBorder="1" applyAlignment="1">
      <alignment horizontal="left" vertical="center" wrapText="1"/>
    </xf>
    <xf numFmtId="0" fontId="12" fillId="6" borderId="0" xfId="11" applyAlignment="1">
      <alignment horizontal="center" vertical="center" wrapText="1"/>
    </xf>
    <xf numFmtId="0" fontId="0" fillId="6" borderId="0" xfId="13" applyFont="1" applyAlignment="1">
      <alignment horizontal="center" vertical="center" wrapText="1"/>
    </xf>
    <xf numFmtId="0" fontId="6"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zoomScale="60" zoomScaleNormal="60" workbookViewId="0">
      <selection activeCell="L12" sqref="L12"/>
    </sheetView>
  </sheetViews>
  <sheetFormatPr baseColWidth="10" defaultColWidth="8.75" defaultRowHeight="15"/>
  <cols>
    <col min="1" max="1" width="2.625" customWidth="1"/>
    <col min="2" max="2" width="18.25" customWidth="1"/>
    <col min="3" max="8" width="17.625" customWidth="1"/>
    <col min="9" max="9" width="2.625" customWidth="1"/>
    <col min="10" max="10" width="23" customWidth="1"/>
    <col min="11" max="11" width="13.625" customWidth="1"/>
  </cols>
  <sheetData>
    <row r="1" spans="1:11" s="1" customFormat="1" ht="60" customHeight="1">
      <c r="A1"/>
      <c r="B1" s="39" t="str">
        <f>"enero "&amp;"de "&amp;CalendarYear</f>
        <v>enero de 2026</v>
      </c>
      <c r="C1" s="39"/>
      <c r="D1" s="39"/>
      <c r="E1" s="3"/>
      <c r="F1" s="3"/>
      <c r="G1" s="3"/>
      <c r="H1" s="7"/>
      <c r="J1" s="38" t="s">
        <v>1</v>
      </c>
      <c r="K1" s="38"/>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2026</v>
      </c>
    </row>
    <row r="3" spans="1:11" s="5" customFormat="1" ht="19.5" customHeight="1">
      <c r="A3"/>
      <c r="B3" s="13">
        <f t="array" ref="B3:H3">DaysAndWeeks+DATE(CalendarYear,1,1)-WEEKDAY(DATE(CalendarYear,1,1),(WeekStart="LUNES")+1)+1</f>
        <v>46020</v>
      </c>
      <c r="C3" s="13">
        <v>46021</v>
      </c>
      <c r="D3" s="13">
        <v>46022</v>
      </c>
      <c r="E3" s="13">
        <v>46023</v>
      </c>
      <c r="F3" s="13">
        <v>46024</v>
      </c>
      <c r="G3" s="13">
        <v>46025</v>
      </c>
      <c r="H3" s="13">
        <v>46026</v>
      </c>
      <c r="J3" s="10" t="s">
        <v>3</v>
      </c>
      <c r="K3" s="9" t="s">
        <v>4</v>
      </c>
    </row>
    <row r="4" spans="1:11" ht="57.95" customHeight="1">
      <c r="B4" s="17"/>
      <c r="C4" s="17"/>
      <c r="D4" s="17"/>
      <c r="E4" s="17"/>
      <c r="F4" s="17" t="s">
        <v>29</v>
      </c>
      <c r="G4" s="17" t="s">
        <v>29</v>
      </c>
      <c r="H4" s="17"/>
      <c r="J4" s="12"/>
    </row>
    <row r="5" spans="1:11" s="5" customFormat="1" ht="19.5" customHeight="1">
      <c r="A5"/>
      <c r="B5" s="18">
        <f t="array" ref="B5:H5">DaysAndWeeks+DATE(CalendarYear,1,1)-WEEKDAY(DATE(CalendarYear,1,1),(WeekStart="LUNES")+1)+8</f>
        <v>46027</v>
      </c>
      <c r="C5" s="18">
        <v>46028</v>
      </c>
      <c r="D5" s="18">
        <v>46029</v>
      </c>
      <c r="E5" s="18">
        <v>46030</v>
      </c>
      <c r="F5" s="18">
        <v>46031</v>
      </c>
      <c r="G5" s="18">
        <v>46032</v>
      </c>
      <c r="H5" s="18">
        <v>46033</v>
      </c>
    </row>
    <row r="6" spans="1:11" ht="57.95" customHeight="1">
      <c r="B6" s="27" t="s">
        <v>28</v>
      </c>
      <c r="C6" s="27" t="s">
        <v>5</v>
      </c>
      <c r="D6" s="27" t="s">
        <v>27</v>
      </c>
      <c r="E6" s="27" t="s">
        <v>21</v>
      </c>
      <c r="F6" s="27" t="s">
        <v>6</v>
      </c>
      <c r="G6" s="27" t="s">
        <v>20</v>
      </c>
      <c r="H6" s="16"/>
      <c r="J6" s="6"/>
    </row>
    <row r="7" spans="1:11" s="5" customFormat="1" ht="19.5" customHeight="1">
      <c r="A7"/>
      <c r="B7" s="19">
        <f t="array" ref="B7:H7">DaysAndWeeks+DATE(CalendarYear,1,1)-WEEKDAY(DATE(CalendarYear,1,1),(WeekStart="LUNES")+1)+15</f>
        <v>46034</v>
      </c>
      <c r="C7" s="19">
        <v>46035</v>
      </c>
      <c r="D7" s="19">
        <v>46036</v>
      </c>
      <c r="E7" s="19">
        <v>46037</v>
      </c>
      <c r="F7" s="19">
        <v>46038</v>
      </c>
      <c r="G7" s="19">
        <v>46039</v>
      </c>
      <c r="H7" s="19">
        <v>46040</v>
      </c>
      <c r="J7" s="6"/>
    </row>
    <row r="8" spans="1:11" ht="216.75" customHeight="1">
      <c r="B8" s="20" t="s">
        <v>7</v>
      </c>
      <c r="C8" s="20" t="s">
        <v>8</v>
      </c>
      <c r="D8" s="20" t="s">
        <v>9</v>
      </c>
      <c r="E8" s="20" t="s">
        <v>12</v>
      </c>
      <c r="F8" s="20" t="s">
        <v>11</v>
      </c>
      <c r="G8" s="20" t="s">
        <v>10</v>
      </c>
      <c r="H8" s="17"/>
    </row>
    <row r="9" spans="1:11" s="5" customFormat="1" ht="19.5" customHeight="1">
      <c r="A9"/>
      <c r="B9" s="18">
        <f t="array" ref="B9:H9">DaysAndWeeks+DATE(CalendarYear,1,1)-WEEKDAY(DATE(CalendarYear,1,1),(WeekStart="LUNES")+1)+22</f>
        <v>46041</v>
      </c>
      <c r="C9" s="18">
        <v>46042</v>
      </c>
      <c r="D9" s="18">
        <v>46043</v>
      </c>
      <c r="E9" s="18">
        <v>46044</v>
      </c>
      <c r="F9" s="18">
        <v>46045</v>
      </c>
      <c r="G9" s="18">
        <v>46046</v>
      </c>
      <c r="H9" s="18">
        <v>46047</v>
      </c>
    </row>
    <row r="10" spans="1:11" ht="177.75" customHeight="1">
      <c r="B10" s="27" t="s">
        <v>13</v>
      </c>
      <c r="C10" s="27" t="s">
        <v>14</v>
      </c>
      <c r="D10" s="27" t="s">
        <v>15</v>
      </c>
      <c r="E10" s="27" t="s">
        <v>18</v>
      </c>
      <c r="F10" s="27" t="s">
        <v>16</v>
      </c>
      <c r="G10" s="27" t="s">
        <v>17</v>
      </c>
      <c r="H10" s="16"/>
    </row>
    <row r="11" spans="1:11" s="5" customFormat="1" ht="19.5" customHeight="1">
      <c r="A11"/>
      <c r="B11" s="19">
        <f t="array" ref="B11:H11">DaysAndWeeks+DATE(CalendarYear,1,1)-WEEKDAY(DATE(CalendarYear,1,1),(WeekStart="LUNES")+1)+29</f>
        <v>46048</v>
      </c>
      <c r="C11" s="19">
        <v>46049</v>
      </c>
      <c r="D11" s="19">
        <v>46050</v>
      </c>
      <c r="E11" s="19">
        <v>46051</v>
      </c>
      <c r="F11" s="19">
        <v>46052</v>
      </c>
      <c r="G11" s="19">
        <v>46053</v>
      </c>
      <c r="H11" s="19">
        <v>46054</v>
      </c>
    </row>
    <row r="12" spans="1:11" ht="180" customHeight="1">
      <c r="B12" s="20" t="s">
        <v>22</v>
      </c>
      <c r="C12" s="20" t="s">
        <v>23</v>
      </c>
      <c r="D12" s="20" t="s">
        <v>24</v>
      </c>
      <c r="E12" s="20" t="s">
        <v>25</v>
      </c>
      <c r="F12" s="20" t="s">
        <v>26</v>
      </c>
      <c r="G12" s="20" t="s">
        <v>19</v>
      </c>
      <c r="H12" s="17"/>
    </row>
    <row r="13" spans="1:11" s="5" customFormat="1" ht="19.5" customHeight="1">
      <c r="A13"/>
      <c r="B13" s="14">
        <f t="array" ref="B13:C13">DaysAndWeeks+DATE(CalendarYear,1,1)-WEEKDAY(DATE(CalendarYear,1,1),(WeekStart="LUNES")+1)+36</f>
        <v>46055</v>
      </c>
      <c r="C13" s="14">
        <v>46056</v>
      </c>
      <c r="D13" s="36" t="s">
        <v>0</v>
      </c>
      <c r="E13" s="37"/>
      <c r="F13" s="37"/>
      <c r="G13" s="37"/>
      <c r="H13" s="37"/>
    </row>
    <row r="14" spans="1:11" ht="57.95" customHeight="1">
      <c r="B14" s="11"/>
      <c r="C14" s="11"/>
      <c r="D14" s="36"/>
      <c r="E14" s="37"/>
      <c r="F14" s="37"/>
      <c r="G14" s="37"/>
      <c r="H14" s="37"/>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5" t="str">
        <f>"octubre "&amp;"de "&amp;CalendarYear</f>
        <v>octubre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46293</v>
      </c>
      <c r="C3" s="13">
        <v>46294</v>
      </c>
      <c r="D3" s="13">
        <v>46295</v>
      </c>
      <c r="E3" s="13">
        <v>46296</v>
      </c>
      <c r="F3" s="13">
        <v>46297</v>
      </c>
      <c r="G3" s="13">
        <v>46298</v>
      </c>
      <c r="H3" s="13">
        <v>46299</v>
      </c>
    </row>
    <row r="4" spans="2:8" ht="57.95" customHeight="1"/>
    <row r="5" spans="2:8" ht="19.5" customHeight="1">
      <c r="B5" s="15">
        <f t="array" ref="B5:H5">DaysAndWeeks+DATE(CalendarYear,10,1)-WEEKDAY(DATE(CalendarYear,10,1),(WeekStart="LUNES")+1)+8</f>
        <v>46300</v>
      </c>
      <c r="C5" s="15">
        <v>46301</v>
      </c>
      <c r="D5" s="15">
        <v>46302</v>
      </c>
      <c r="E5" s="15">
        <v>46303</v>
      </c>
      <c r="F5" s="15">
        <v>46304</v>
      </c>
      <c r="G5" s="15">
        <v>46305</v>
      </c>
      <c r="H5" s="15">
        <v>46306</v>
      </c>
    </row>
    <row r="6" spans="2:8" ht="57.95" customHeight="1">
      <c r="B6" s="11"/>
      <c r="C6" s="11"/>
      <c r="D6" s="11"/>
      <c r="E6" s="11"/>
      <c r="F6" s="11"/>
      <c r="G6" s="11"/>
      <c r="H6" s="11"/>
    </row>
    <row r="7" spans="2:8" ht="19.5" customHeight="1">
      <c r="B7" s="13">
        <f t="array" ref="B7:H7">DaysAndWeeks+DATE(CalendarYear,10,1)-WEEKDAY(DATE(CalendarYear,10,1),(WeekStart="LUNES")+1)+15</f>
        <v>46307</v>
      </c>
      <c r="C7" s="13">
        <v>46308</v>
      </c>
      <c r="D7" s="13">
        <v>46309</v>
      </c>
      <c r="E7" s="13">
        <v>46310</v>
      </c>
      <c r="F7" s="13">
        <v>46311</v>
      </c>
      <c r="G7" s="13">
        <v>46312</v>
      </c>
      <c r="H7" s="13">
        <v>46313</v>
      </c>
    </row>
    <row r="8" spans="2:8" ht="57.95" customHeight="1"/>
    <row r="9" spans="2:8" ht="19.5" customHeight="1">
      <c r="B9" s="15">
        <f t="array" ref="B9:H9">DaysAndWeeks+DATE(CalendarYear,10,1)-WEEKDAY(DATE(CalendarYear,10,1),(WeekStart="LUNES")+1)+22</f>
        <v>46314</v>
      </c>
      <c r="C9" s="15">
        <v>46315</v>
      </c>
      <c r="D9" s="15">
        <v>46316</v>
      </c>
      <c r="E9" s="15">
        <v>46317</v>
      </c>
      <c r="F9" s="15">
        <v>46318</v>
      </c>
      <c r="G9" s="15">
        <v>46319</v>
      </c>
      <c r="H9" s="15">
        <v>46320</v>
      </c>
    </row>
    <row r="10" spans="2:8" ht="57.95" customHeight="1">
      <c r="B10" s="11"/>
      <c r="C10" s="11"/>
      <c r="D10" s="11"/>
      <c r="E10" s="11"/>
      <c r="F10" s="11"/>
      <c r="G10" s="11"/>
      <c r="H10" s="11"/>
    </row>
    <row r="11" spans="2:8" ht="19.5" customHeight="1">
      <c r="B11" s="13">
        <f t="array" ref="B11:H11">DaysAndWeeks+DATE(CalendarYear,10,1)-WEEKDAY(DATE(CalendarYear,10,1),(WeekStart="LUNES")+1)+29</f>
        <v>46321</v>
      </c>
      <c r="C11" s="13">
        <v>46322</v>
      </c>
      <c r="D11" s="13">
        <v>46323</v>
      </c>
      <c r="E11" s="13">
        <v>46324</v>
      </c>
      <c r="F11" s="13">
        <v>46325</v>
      </c>
      <c r="G11" s="13">
        <v>46326</v>
      </c>
      <c r="H11" s="13">
        <v>46327</v>
      </c>
    </row>
    <row r="12" spans="2:8" ht="57.95" customHeight="1"/>
    <row r="13" spans="2:8" ht="19.5" customHeight="1">
      <c r="B13" s="15">
        <f t="array" ref="B13:C13">DaysAndWeeks+DATE(CalendarYear,10,1)-WEEKDAY(DATE(CalendarYear,10,1),(WeekStart="LUNES")+1)+36</f>
        <v>46328</v>
      </c>
      <c r="C13" s="15">
        <v>46329</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5" t="str">
        <f>"noviembre "&amp;"de "&amp;CalendarYear</f>
        <v>noviembre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46321</v>
      </c>
      <c r="C3" s="13">
        <v>46322</v>
      </c>
      <c r="D3" s="13">
        <v>46323</v>
      </c>
      <c r="E3" s="13">
        <v>46324</v>
      </c>
      <c r="F3" s="13">
        <v>46325</v>
      </c>
      <c r="G3" s="13">
        <v>46326</v>
      </c>
      <c r="H3" s="13">
        <v>46327</v>
      </c>
    </row>
    <row r="4" spans="2:8" ht="57.95" customHeight="1"/>
    <row r="5" spans="2:8" ht="19.5" customHeight="1">
      <c r="B5" s="15">
        <f t="array" ref="B5:H5">DaysAndWeeks+DATE(CalendarYear,11,1)-WEEKDAY(DATE(CalendarYear,11,1),(WeekStart="LUNES")+1)+8</f>
        <v>46328</v>
      </c>
      <c r="C5" s="15">
        <v>46329</v>
      </c>
      <c r="D5" s="15">
        <v>46330</v>
      </c>
      <c r="E5" s="15">
        <v>46331</v>
      </c>
      <c r="F5" s="15">
        <v>46332</v>
      </c>
      <c r="G5" s="15">
        <v>46333</v>
      </c>
      <c r="H5" s="15">
        <v>46334</v>
      </c>
    </row>
    <row r="6" spans="2:8" ht="57.95" customHeight="1">
      <c r="B6" s="11"/>
      <c r="C6" s="11"/>
      <c r="D6" s="11"/>
      <c r="E6" s="11"/>
      <c r="F6" s="11"/>
      <c r="G6" s="11"/>
      <c r="H6" s="11"/>
    </row>
    <row r="7" spans="2:8" ht="19.5" customHeight="1">
      <c r="B7" s="13">
        <f t="array" ref="B7:H7">DaysAndWeeks+DATE(CalendarYear,11,1)-WEEKDAY(DATE(CalendarYear,11,1),(WeekStart="LUNES")+1)+15</f>
        <v>46335</v>
      </c>
      <c r="C7" s="13">
        <v>46336</v>
      </c>
      <c r="D7" s="13">
        <v>46337</v>
      </c>
      <c r="E7" s="13">
        <v>46338</v>
      </c>
      <c r="F7" s="13">
        <v>46339</v>
      </c>
      <c r="G7" s="13">
        <v>46340</v>
      </c>
      <c r="H7" s="13">
        <v>46341</v>
      </c>
    </row>
    <row r="8" spans="2:8" ht="57.95" customHeight="1"/>
    <row r="9" spans="2:8" ht="19.5" customHeight="1">
      <c r="B9" s="15">
        <f t="array" ref="B9:H9">DaysAndWeeks+DATE(CalendarYear,11,1)-WEEKDAY(DATE(CalendarYear,11,1),(WeekStart="LUNES")+1)+22</f>
        <v>46342</v>
      </c>
      <c r="C9" s="15">
        <v>46343</v>
      </c>
      <c r="D9" s="15">
        <v>46344</v>
      </c>
      <c r="E9" s="15">
        <v>46345</v>
      </c>
      <c r="F9" s="15">
        <v>46346</v>
      </c>
      <c r="G9" s="15">
        <v>46347</v>
      </c>
      <c r="H9" s="15">
        <v>46348</v>
      </c>
    </row>
    <row r="10" spans="2:8" ht="57.95" customHeight="1">
      <c r="B10" s="11"/>
      <c r="C10" s="11"/>
      <c r="D10" s="11"/>
      <c r="E10" s="11"/>
      <c r="F10" s="11"/>
      <c r="G10" s="11"/>
      <c r="H10" s="11"/>
    </row>
    <row r="11" spans="2:8" ht="19.5" customHeight="1">
      <c r="B11" s="13">
        <f t="array" ref="B11:H11">DaysAndWeeks+DATE(CalendarYear,11,1)-WEEKDAY(DATE(CalendarYear,11,1),(WeekStart="LUNES")+1)+29</f>
        <v>46349</v>
      </c>
      <c r="C11" s="13">
        <v>46350</v>
      </c>
      <c r="D11" s="13">
        <v>46351</v>
      </c>
      <c r="E11" s="13">
        <v>46352</v>
      </c>
      <c r="F11" s="13">
        <v>46353</v>
      </c>
      <c r="G11" s="13">
        <v>46354</v>
      </c>
      <c r="H11" s="13">
        <v>46355</v>
      </c>
    </row>
    <row r="12" spans="2:8" ht="57.95" customHeight="1"/>
    <row r="13" spans="2:8" ht="19.5" customHeight="1">
      <c r="B13" s="15">
        <f t="array" ref="B13:C13">DaysAndWeeks+DATE(CalendarYear,11,1)-WEEKDAY(DATE(CalendarYear,11,1),(WeekStart="LUNES")+1)+36</f>
        <v>46356</v>
      </c>
      <c r="C13" s="15">
        <v>46357</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5" t="str">
        <f>"diciembre "&amp;"de "&amp;CalendarYear</f>
        <v>diciembre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46356</v>
      </c>
      <c r="C3" s="13">
        <v>46357</v>
      </c>
      <c r="D3" s="13">
        <v>46358</v>
      </c>
      <c r="E3" s="13">
        <v>46359</v>
      </c>
      <c r="F3" s="13">
        <v>46360</v>
      </c>
      <c r="G3" s="13">
        <v>46361</v>
      </c>
      <c r="H3" s="13">
        <v>46362</v>
      </c>
    </row>
    <row r="4" spans="2:8" ht="57.95" customHeight="1"/>
    <row r="5" spans="2:8" ht="19.5" customHeight="1">
      <c r="B5" s="15">
        <f t="array" ref="B5:H5">DaysAndWeeks+DATE(CalendarYear,12,1)-WEEKDAY(DATE(CalendarYear,12,1),(WeekStart="LUNES")+1)+8</f>
        <v>46363</v>
      </c>
      <c r="C5" s="15">
        <v>46364</v>
      </c>
      <c r="D5" s="15">
        <v>46365</v>
      </c>
      <c r="E5" s="15">
        <v>46366</v>
      </c>
      <c r="F5" s="15">
        <v>46367</v>
      </c>
      <c r="G5" s="15">
        <v>46368</v>
      </c>
      <c r="H5" s="15">
        <v>46369</v>
      </c>
    </row>
    <row r="6" spans="2:8" ht="57.95" customHeight="1">
      <c r="B6" s="11"/>
      <c r="C6" s="11"/>
      <c r="D6" s="11"/>
      <c r="E6" s="11"/>
      <c r="F6" s="11"/>
      <c r="G6" s="11"/>
      <c r="H6" s="11"/>
    </row>
    <row r="7" spans="2:8" ht="19.5" customHeight="1">
      <c r="B7" s="13">
        <f t="array" ref="B7:H7">DaysAndWeeks+DATE(CalendarYear,12,1)-WEEKDAY(DATE(CalendarYear,12,1),(WeekStart="LUNES")+1)+15</f>
        <v>46370</v>
      </c>
      <c r="C7" s="13">
        <v>46371</v>
      </c>
      <c r="D7" s="13">
        <v>46372</v>
      </c>
      <c r="E7" s="13">
        <v>46373</v>
      </c>
      <c r="F7" s="13">
        <v>46374</v>
      </c>
      <c r="G7" s="13">
        <v>46375</v>
      </c>
      <c r="H7" s="13">
        <v>46376</v>
      </c>
    </row>
    <row r="8" spans="2:8" ht="57.95" customHeight="1"/>
    <row r="9" spans="2:8" ht="19.5" customHeight="1">
      <c r="B9" s="15">
        <f t="array" ref="B9:H9">DaysAndWeeks+DATE(CalendarYear,12,1)-WEEKDAY(DATE(CalendarYear,12,1),(WeekStart="LUNES")+1)+22</f>
        <v>46377</v>
      </c>
      <c r="C9" s="15">
        <v>46378</v>
      </c>
      <c r="D9" s="15">
        <v>46379</v>
      </c>
      <c r="E9" s="15">
        <v>46380</v>
      </c>
      <c r="F9" s="15">
        <v>46381</v>
      </c>
      <c r="G9" s="15">
        <v>46382</v>
      </c>
      <c r="H9" s="15">
        <v>46383</v>
      </c>
    </row>
    <row r="10" spans="2:8" ht="57.95" customHeight="1">
      <c r="B10" s="11"/>
      <c r="C10" s="11"/>
      <c r="D10" s="11"/>
      <c r="E10" s="11"/>
      <c r="F10" s="11"/>
      <c r="G10" s="11"/>
      <c r="H10" s="11"/>
    </row>
    <row r="11" spans="2:8" ht="19.5" customHeight="1">
      <c r="B11" s="13">
        <f t="array" ref="B11:H11">DaysAndWeeks+DATE(CalendarYear,12,1)-WEEKDAY(DATE(CalendarYear,12,1),(WeekStart="LUNES")+1)+29</f>
        <v>46384</v>
      </c>
      <c r="C11" s="13">
        <v>46385</v>
      </c>
      <c r="D11" s="13">
        <v>46386</v>
      </c>
      <c r="E11" s="13">
        <v>46387</v>
      </c>
      <c r="F11" s="13">
        <v>46388</v>
      </c>
      <c r="G11" s="13">
        <v>46389</v>
      </c>
      <c r="H11" s="13">
        <v>46390</v>
      </c>
    </row>
    <row r="12" spans="2:8" ht="57.95" customHeight="1"/>
    <row r="13" spans="2:8" ht="19.5" customHeight="1">
      <c r="B13" s="15">
        <f t="array" ref="B13:C13">DaysAndWeeks+DATE(CalendarYear,12,1)-WEEKDAY(DATE(CalendarYear,12,1),(WeekStart="LUNES")+1)+36</f>
        <v>46391</v>
      </c>
      <c r="C13" s="15">
        <v>46392</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zoomScale="60" zoomScaleNormal="60" workbookViewId="0">
      <selection activeCell="N14" sqref="N14"/>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1:8" s="23" customFormat="1" ht="60" customHeight="1">
      <c r="A1" s="17"/>
      <c r="B1" s="42" t="str">
        <f>"febrero "&amp;"de "&amp;CalendarYear</f>
        <v>febrero de 2026</v>
      </c>
      <c r="C1" s="42"/>
      <c r="D1" s="42"/>
      <c r="E1" s="21"/>
      <c r="F1" s="21"/>
      <c r="G1" s="21"/>
      <c r="H1" s="22"/>
    </row>
    <row r="2" spans="1:8" s="25" customFormat="1" ht="21.75" customHeight="1" thickBot="1">
      <c r="A2" s="17"/>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1:8" s="26" customFormat="1" ht="19.5" customHeight="1">
      <c r="A3" s="17"/>
      <c r="B3" s="19">
        <f t="array" ref="B3:H3">DaysAndWeeks+DATE(CalendarYear,2,1)-WEEKDAY(DATE(CalendarYear,2,1),(WeekStart="LUNES")+1)+1</f>
        <v>46048</v>
      </c>
      <c r="C3" s="19">
        <v>46049</v>
      </c>
      <c r="D3" s="19">
        <v>46050</v>
      </c>
      <c r="E3" s="19">
        <v>46051</v>
      </c>
      <c r="F3" s="19">
        <v>46052</v>
      </c>
      <c r="G3" s="19">
        <v>46053</v>
      </c>
      <c r="H3" s="19">
        <v>46054</v>
      </c>
    </row>
    <row r="4" spans="1:8" ht="57.95" customHeight="1"/>
    <row r="5" spans="1:8" s="26" customFormat="1" ht="19.5" customHeight="1">
      <c r="A5" s="17"/>
      <c r="B5" s="18">
        <f t="array" ref="B5:H5">DaysAndWeeks+DATE(CalendarYear,2,1)-WEEKDAY(DATE(CalendarYear,2,1),(WeekStart="LUNES")+1)+8</f>
        <v>46055</v>
      </c>
      <c r="C5" s="18">
        <v>46056</v>
      </c>
      <c r="D5" s="18">
        <v>46057</v>
      </c>
      <c r="E5" s="18">
        <v>46058</v>
      </c>
      <c r="F5" s="18">
        <v>46059</v>
      </c>
      <c r="G5" s="18">
        <v>46060</v>
      </c>
      <c r="H5" s="18">
        <v>46061</v>
      </c>
    </row>
    <row r="6" spans="1:8" ht="112.5" customHeight="1">
      <c r="B6" s="27" t="s">
        <v>30</v>
      </c>
      <c r="C6" s="27" t="s">
        <v>37</v>
      </c>
      <c r="D6" s="27" t="s">
        <v>38</v>
      </c>
      <c r="E6" s="27" t="s">
        <v>39</v>
      </c>
      <c r="F6" s="27" t="s">
        <v>40</v>
      </c>
      <c r="G6" s="27" t="s">
        <v>31</v>
      </c>
      <c r="H6" s="16"/>
    </row>
    <row r="7" spans="1:8" s="26" customFormat="1" ht="19.5" customHeight="1">
      <c r="A7" s="17"/>
      <c r="B7" s="19">
        <f t="array" ref="B7:H7">DaysAndWeeks+DATE(CalendarYear,2,1)-WEEKDAY(DATE(CalendarYear,2,1),(WeekStart="LUNES")+1)+15</f>
        <v>46062</v>
      </c>
      <c r="C7" s="19">
        <v>46063</v>
      </c>
      <c r="D7" s="19">
        <v>46064</v>
      </c>
      <c r="E7" s="19">
        <v>46065</v>
      </c>
      <c r="F7" s="19">
        <v>46066</v>
      </c>
      <c r="G7" s="19">
        <v>46067</v>
      </c>
      <c r="H7" s="19">
        <v>46068</v>
      </c>
    </row>
    <row r="8" spans="1:8" s="20" customFormat="1" ht="186" customHeight="1">
      <c r="B8" s="20" t="s">
        <v>41</v>
      </c>
      <c r="C8" s="20" t="s">
        <v>42</v>
      </c>
      <c r="D8" s="20" t="s">
        <v>43</v>
      </c>
      <c r="E8" s="20" t="s">
        <v>44</v>
      </c>
      <c r="F8" s="20" t="s">
        <v>45</v>
      </c>
      <c r="G8" s="20" t="s">
        <v>46</v>
      </c>
    </row>
    <row r="9" spans="1:8" s="26" customFormat="1" ht="19.5" customHeight="1">
      <c r="A9" s="17"/>
      <c r="B9" s="18">
        <f t="array" ref="B9:H9">DaysAndWeeks+DATE(CalendarYear,2,1)-WEEKDAY(DATE(CalendarYear,2,1),(WeekStart="LUNES")+1)+22</f>
        <v>46069</v>
      </c>
      <c r="C9" s="18">
        <v>46070</v>
      </c>
      <c r="D9" s="18">
        <v>46071</v>
      </c>
      <c r="E9" s="18">
        <v>46072</v>
      </c>
      <c r="F9" s="18">
        <v>46073</v>
      </c>
      <c r="G9" s="18">
        <v>46074</v>
      </c>
      <c r="H9" s="18">
        <v>46075</v>
      </c>
    </row>
    <row r="10" spans="1:8" s="20" customFormat="1" ht="271.5" customHeight="1">
      <c r="B10" s="27" t="s">
        <v>47</v>
      </c>
      <c r="C10" s="27" t="s">
        <v>32</v>
      </c>
      <c r="D10" s="27" t="s">
        <v>48</v>
      </c>
      <c r="E10" s="27" t="s">
        <v>49</v>
      </c>
      <c r="F10" s="27" t="s">
        <v>50</v>
      </c>
      <c r="G10" s="27" t="s">
        <v>31</v>
      </c>
      <c r="H10" s="27"/>
    </row>
    <row r="11" spans="1:8" s="26" customFormat="1" ht="19.5" customHeight="1">
      <c r="A11" s="17"/>
      <c r="B11" s="19">
        <f t="array" ref="B11:H11">DaysAndWeeks+DATE(CalendarYear,2,1)-WEEKDAY(DATE(CalendarYear,2,1),(WeekStart="LUNES")+1)+29</f>
        <v>46076</v>
      </c>
      <c r="C11" s="19">
        <v>46077</v>
      </c>
      <c r="D11" s="19">
        <v>46078</v>
      </c>
      <c r="E11" s="19">
        <v>46079</v>
      </c>
      <c r="F11" s="19">
        <v>46080</v>
      </c>
      <c r="G11" s="19">
        <v>46081</v>
      </c>
      <c r="H11" s="19">
        <v>46082</v>
      </c>
    </row>
    <row r="12" spans="1:8" ht="338.25" customHeight="1">
      <c r="B12" s="28" t="s">
        <v>33</v>
      </c>
      <c r="C12" s="20" t="s">
        <v>34</v>
      </c>
      <c r="D12" s="20" t="s">
        <v>51</v>
      </c>
      <c r="E12" s="20" t="s">
        <v>35</v>
      </c>
      <c r="F12" s="20" t="s">
        <v>52</v>
      </c>
      <c r="G12" s="20" t="s">
        <v>36</v>
      </c>
    </row>
    <row r="13" spans="1:8" s="26" customFormat="1" ht="19.5" customHeight="1">
      <c r="A13" s="17"/>
      <c r="B13" s="18">
        <f t="array" ref="B13:C13">DaysAndWeeks+DATE(CalendarYear,2,1)-WEEKDAY(DATE(CalendarYear,2,1),(WeekStart="LUNES")+1)+36</f>
        <v>46083</v>
      </c>
      <c r="C13" s="18">
        <v>46084</v>
      </c>
      <c r="D13" s="40" t="s">
        <v>0</v>
      </c>
      <c r="E13" s="41"/>
      <c r="F13" s="41"/>
      <c r="G13" s="41"/>
      <c r="H13" s="41"/>
    </row>
    <row r="14" spans="1:8" ht="57.95" customHeight="1">
      <c r="B14" s="16"/>
      <c r="C14" s="16"/>
      <c r="D14" s="40"/>
      <c r="E14" s="41"/>
      <c r="F14" s="41"/>
      <c r="G14" s="41"/>
      <c r="H14" s="41"/>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80" zoomScaleNormal="80" workbookViewId="0">
      <selection activeCell="M12" sqref="M12"/>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2:8" ht="60" customHeight="1">
      <c r="B1" s="42" t="str">
        <f>"marzo "&amp;"de "&amp;CalendarYear</f>
        <v>marzo de 2026</v>
      </c>
      <c r="C1" s="42"/>
      <c r="D1" s="42"/>
      <c r="E1" s="21"/>
      <c r="F1" s="21"/>
      <c r="G1" s="21"/>
      <c r="H1" s="22"/>
    </row>
    <row r="2" spans="2:8" ht="21.75" customHeight="1" thickBot="1">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2:8" ht="19.5" customHeight="1">
      <c r="B3" s="19">
        <f t="array" ref="B3:H3">DaysAndWeeks+DATE(CalendarYear,3,1)-WEEKDAY(DATE(CalendarYear,3,1),(WeekStart="LUNES")+1)+1</f>
        <v>46076</v>
      </c>
      <c r="C3" s="19">
        <v>46077</v>
      </c>
      <c r="D3" s="19">
        <v>46078</v>
      </c>
      <c r="E3" s="19">
        <v>46079</v>
      </c>
      <c r="F3" s="19">
        <v>46080</v>
      </c>
      <c r="G3" s="19">
        <v>46081</v>
      </c>
      <c r="H3" s="19">
        <v>46082</v>
      </c>
    </row>
    <row r="4" spans="2:8" ht="57.95" customHeight="1"/>
    <row r="5" spans="2:8" ht="19.5" customHeight="1">
      <c r="B5" s="29">
        <f t="array" ref="B5:H5">DaysAndWeeks+DATE(CalendarYear,3,1)-WEEKDAY(DATE(CalendarYear,3,1),(WeekStart="LUNES")+1)+8</f>
        <v>46083</v>
      </c>
      <c r="C5" s="29">
        <v>46084</v>
      </c>
      <c r="D5" s="29">
        <v>46085</v>
      </c>
      <c r="E5" s="29">
        <v>46086</v>
      </c>
      <c r="F5" s="29">
        <v>46087</v>
      </c>
      <c r="G5" s="29">
        <v>46088</v>
      </c>
      <c r="H5" s="29">
        <v>46089</v>
      </c>
    </row>
    <row r="6" spans="2:8" ht="253.5" customHeight="1">
      <c r="B6" s="27" t="s">
        <v>54</v>
      </c>
      <c r="C6" s="27" t="s">
        <v>55</v>
      </c>
      <c r="D6" s="27" t="s">
        <v>56</v>
      </c>
      <c r="E6" s="27" t="s">
        <v>57</v>
      </c>
      <c r="F6" s="27" t="s">
        <v>58</v>
      </c>
      <c r="G6" s="27" t="s">
        <v>59</v>
      </c>
      <c r="H6" s="27" t="s">
        <v>53</v>
      </c>
    </row>
    <row r="7" spans="2:8" ht="19.5" customHeight="1">
      <c r="B7" s="30">
        <f t="array" ref="B7:H7">DaysAndWeeks+DATE(CalendarYear,3,1)-WEEKDAY(DATE(CalendarYear,3,1),(WeekStart="LUNES")+1)+15</f>
        <v>46090</v>
      </c>
      <c r="C7" s="30">
        <v>46091</v>
      </c>
      <c r="D7" s="30">
        <v>46092</v>
      </c>
      <c r="E7" s="30">
        <v>46093</v>
      </c>
      <c r="F7" s="30">
        <v>46094</v>
      </c>
      <c r="G7" s="30">
        <v>46095</v>
      </c>
      <c r="H7" s="30">
        <v>46096</v>
      </c>
    </row>
    <row r="8" spans="2:8" ht="210" customHeight="1">
      <c r="B8" s="20" t="s">
        <v>60</v>
      </c>
      <c r="C8" s="20" t="s">
        <v>61</v>
      </c>
      <c r="D8" s="20" t="s">
        <v>62</v>
      </c>
      <c r="E8" s="20" t="s">
        <v>63</v>
      </c>
      <c r="F8" s="20" t="s">
        <v>64</v>
      </c>
      <c r="G8" s="20" t="s">
        <v>65</v>
      </c>
      <c r="H8" s="20"/>
    </row>
    <row r="9" spans="2:8" ht="19.5" customHeight="1">
      <c r="B9" s="29">
        <f t="array" ref="B9:H9">DaysAndWeeks+DATE(CalendarYear,3,1)-WEEKDAY(DATE(CalendarYear,3,1),(WeekStart="LUNES")+1)+22</f>
        <v>46097</v>
      </c>
      <c r="C9" s="29">
        <v>46098</v>
      </c>
      <c r="D9" s="29">
        <v>46099</v>
      </c>
      <c r="E9" s="29">
        <v>46100</v>
      </c>
      <c r="F9" s="29">
        <v>46101</v>
      </c>
      <c r="G9" s="29">
        <v>46102</v>
      </c>
      <c r="H9" s="29">
        <v>46103</v>
      </c>
    </row>
    <row r="10" spans="2:8" ht="236.25" customHeight="1">
      <c r="B10" s="27" t="s">
        <v>66</v>
      </c>
      <c r="C10" s="27" t="s">
        <v>67</v>
      </c>
      <c r="D10" s="27" t="s">
        <v>68</v>
      </c>
      <c r="E10" s="27" t="s">
        <v>69</v>
      </c>
      <c r="F10" s="27" t="s">
        <v>70</v>
      </c>
      <c r="G10" s="27"/>
      <c r="H10" s="27"/>
    </row>
    <row r="11" spans="2:8" ht="19.5" customHeight="1">
      <c r="B11" s="30">
        <f t="array" ref="B11:H11">DaysAndWeeks+DATE(CalendarYear,3,1)-WEEKDAY(DATE(CalendarYear,3,1),(WeekStart="LUNES")+1)+29</f>
        <v>46104</v>
      </c>
      <c r="C11" s="30">
        <v>46105</v>
      </c>
      <c r="D11" s="30">
        <v>46106</v>
      </c>
      <c r="E11" s="30">
        <v>46107</v>
      </c>
      <c r="F11" s="30">
        <v>46108</v>
      </c>
      <c r="G11" s="30">
        <v>46109</v>
      </c>
      <c r="H11" s="30">
        <v>46110</v>
      </c>
    </row>
    <row r="12" spans="2:8" ht="232.5" customHeight="1">
      <c r="B12" s="20" t="s">
        <v>71</v>
      </c>
      <c r="C12" s="20" t="s">
        <v>72</v>
      </c>
      <c r="D12" s="20" t="s">
        <v>73</v>
      </c>
      <c r="E12" s="20" t="s">
        <v>74</v>
      </c>
      <c r="F12" s="20" t="s">
        <v>75</v>
      </c>
      <c r="G12" s="20" t="s">
        <v>78</v>
      </c>
      <c r="H12" s="20"/>
    </row>
    <row r="13" spans="2:8" ht="19.5" customHeight="1">
      <c r="B13" s="29">
        <f t="array" ref="B13:C13">DaysAndWeeks+DATE(CalendarYear,3,1)-WEEKDAY(DATE(CalendarYear,3,1),(WeekStart="LUNES")+1)+36</f>
        <v>46111</v>
      </c>
      <c r="C13" s="29">
        <v>46112</v>
      </c>
      <c r="D13" s="43" t="s">
        <v>0</v>
      </c>
      <c r="E13" s="44"/>
      <c r="F13" s="44"/>
      <c r="G13" s="44"/>
      <c r="H13" s="44"/>
    </row>
    <row r="14" spans="2:8" ht="57.95" customHeight="1">
      <c r="B14" s="27" t="s">
        <v>76</v>
      </c>
      <c r="C14" s="27" t="s">
        <v>77</v>
      </c>
      <c r="D14" s="43"/>
      <c r="E14" s="44"/>
      <c r="F14" s="44"/>
      <c r="G14" s="44"/>
      <c r="H14" s="44"/>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56" orientation="portrait"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tabSelected="1" topLeftCell="A8" zoomScale="90" zoomScaleNormal="90" workbookViewId="0">
      <selection activeCell="Q12" sqref="Q12"/>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"abril "&amp;"de "&amp;CalendarYear</f>
        <v>abril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46111</v>
      </c>
      <c r="C3" s="13">
        <v>46112</v>
      </c>
      <c r="D3" s="13">
        <v>46113</v>
      </c>
      <c r="E3" s="13">
        <v>46114</v>
      </c>
      <c r="F3" s="13">
        <v>46115</v>
      </c>
      <c r="G3" s="13">
        <v>46116</v>
      </c>
      <c r="H3" s="13">
        <v>46117</v>
      </c>
    </row>
    <row r="4" spans="2:8" ht="57.95" customHeight="1">
      <c r="D4" s="17" t="s">
        <v>89</v>
      </c>
    </row>
    <row r="5" spans="2:8" ht="19.5" customHeight="1">
      <c r="B5" s="15">
        <f t="array" ref="B5:H5">DaysAndWeeks+DATE(CalendarYear,4,1)-WEEKDAY(DATE(CalendarYear,4,1),(WeekStart="LUNES")+1)+8</f>
        <v>46118</v>
      </c>
      <c r="C5" s="15">
        <v>46119</v>
      </c>
      <c r="D5" s="15">
        <v>46120</v>
      </c>
      <c r="E5" s="15">
        <v>46121</v>
      </c>
      <c r="F5" s="15">
        <v>46122</v>
      </c>
      <c r="G5" s="15">
        <v>46123</v>
      </c>
      <c r="H5" s="15">
        <v>46124</v>
      </c>
    </row>
    <row r="6" spans="2:8" ht="109.5" customHeight="1">
      <c r="B6" s="31" t="s">
        <v>79</v>
      </c>
      <c r="C6" s="34" t="s">
        <v>98</v>
      </c>
      <c r="D6" s="33" t="s">
        <v>90</v>
      </c>
      <c r="E6" s="35" t="s">
        <v>91</v>
      </c>
      <c r="F6" s="35" t="s">
        <v>92</v>
      </c>
      <c r="G6" s="34" t="s">
        <v>97</v>
      </c>
      <c r="H6" s="11"/>
    </row>
    <row r="7" spans="2:8" ht="19.5" customHeight="1">
      <c r="B7" s="13">
        <f t="array" ref="B7:H7">DaysAndWeeks+DATE(CalendarYear,4,1)-WEEKDAY(DATE(CalendarYear,4,1),(WeekStart="LUNES")+1)+15</f>
        <v>46125</v>
      </c>
      <c r="C7" s="13">
        <v>46126</v>
      </c>
      <c r="D7" s="13">
        <v>46127</v>
      </c>
      <c r="E7" s="13">
        <v>46128</v>
      </c>
      <c r="F7" s="13">
        <v>46129</v>
      </c>
      <c r="G7" s="13">
        <v>46130</v>
      </c>
      <c r="H7" s="13">
        <v>46131</v>
      </c>
    </row>
    <row r="8" spans="2:8" ht="253.5" customHeight="1">
      <c r="B8" s="20" t="s">
        <v>93</v>
      </c>
      <c r="C8" s="20" t="s">
        <v>82</v>
      </c>
      <c r="D8" s="20" t="s">
        <v>80</v>
      </c>
      <c r="E8" s="20" t="s">
        <v>94</v>
      </c>
      <c r="F8" s="20" t="s">
        <v>81</v>
      </c>
      <c r="G8" s="20" t="s">
        <v>99</v>
      </c>
    </row>
    <row r="9" spans="2:8" ht="19.5" customHeight="1">
      <c r="B9" s="15">
        <f t="array" ref="B9:H9">DaysAndWeeks+DATE(CalendarYear,4,1)-WEEKDAY(DATE(CalendarYear,4,1),(WeekStart="LUNES")+1)+22</f>
        <v>46132</v>
      </c>
      <c r="C9" s="15">
        <v>46133</v>
      </c>
      <c r="D9" s="15">
        <v>46134</v>
      </c>
      <c r="E9" s="15">
        <v>46135</v>
      </c>
      <c r="F9" s="15">
        <v>46136</v>
      </c>
      <c r="G9" s="15">
        <v>46137</v>
      </c>
      <c r="H9" s="15">
        <v>46138</v>
      </c>
    </row>
    <row r="10" spans="2:8" ht="282.75" customHeight="1">
      <c r="B10" s="34" t="s">
        <v>96</v>
      </c>
      <c r="C10" s="31" t="s">
        <v>82</v>
      </c>
      <c r="D10" s="31" t="s">
        <v>83</v>
      </c>
      <c r="E10" s="31" t="s">
        <v>84</v>
      </c>
      <c r="F10" s="31" t="s">
        <v>85</v>
      </c>
      <c r="G10" s="34" t="s">
        <v>100</v>
      </c>
      <c r="H10" s="11"/>
    </row>
    <row r="11" spans="2:8" ht="19.5" customHeight="1">
      <c r="B11" s="13">
        <f t="array" ref="B11:H11">DaysAndWeeks+DATE(CalendarYear,4,1)-WEEKDAY(DATE(CalendarYear,4,1),(WeekStart="LUNES")+1)+29</f>
        <v>46139</v>
      </c>
      <c r="C11" s="13">
        <v>46140</v>
      </c>
      <c r="D11" s="13">
        <v>46141</v>
      </c>
      <c r="E11" s="13">
        <v>46142</v>
      </c>
      <c r="F11" s="13">
        <v>46143</v>
      </c>
      <c r="G11" s="13">
        <v>46144</v>
      </c>
      <c r="H11" s="13">
        <v>46145</v>
      </c>
    </row>
    <row r="12" spans="2:8" ht="341.25" customHeight="1">
      <c r="B12" s="32" t="s">
        <v>86</v>
      </c>
      <c r="C12" s="20" t="s">
        <v>87</v>
      </c>
      <c r="D12" s="20" t="s">
        <v>95</v>
      </c>
      <c r="E12" s="20" t="s">
        <v>88</v>
      </c>
    </row>
    <row r="13" spans="2:8" ht="19.5" customHeight="1">
      <c r="B13" s="15">
        <f t="array" ref="B13:C13">DaysAndWeeks+DATE(CalendarYear,4,1)-WEEKDAY(DATE(CalendarYear,4,1),(WeekStart="LUNES")+1)+36</f>
        <v>46146</v>
      </c>
      <c r="C13" s="15">
        <v>46147</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"mayo "&amp;"de "&amp;CalendarYear</f>
        <v>mayo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46139</v>
      </c>
      <c r="C3" s="13">
        <v>46140</v>
      </c>
      <c r="D3" s="13">
        <v>46141</v>
      </c>
      <c r="E3" s="13">
        <v>46142</v>
      </c>
      <c r="F3" s="13">
        <v>46143</v>
      </c>
      <c r="G3" s="13">
        <v>46144</v>
      </c>
      <c r="H3" s="13">
        <v>46145</v>
      </c>
    </row>
    <row r="4" spans="2:8" ht="57.95" customHeight="1"/>
    <row r="5" spans="2:8" ht="19.5" customHeight="1">
      <c r="B5" s="15">
        <f t="array" ref="B5:H5">DaysAndWeeks+DATE(CalendarYear,5,1)-WEEKDAY(DATE(CalendarYear,5,1),(WeekStart="LUNES")+1)+8</f>
        <v>46146</v>
      </c>
      <c r="C5" s="15">
        <v>46147</v>
      </c>
      <c r="D5" s="15">
        <v>46148</v>
      </c>
      <c r="E5" s="15">
        <v>46149</v>
      </c>
      <c r="F5" s="15">
        <v>46150</v>
      </c>
      <c r="G5" s="15">
        <v>46151</v>
      </c>
      <c r="H5" s="15">
        <v>46152</v>
      </c>
    </row>
    <row r="6" spans="2:8" ht="57.95" customHeight="1">
      <c r="B6" s="11"/>
      <c r="C6" s="11"/>
      <c r="D6" s="11"/>
      <c r="E6" s="11"/>
      <c r="F6" s="11"/>
      <c r="G6" s="11"/>
      <c r="H6" s="11"/>
    </row>
    <row r="7" spans="2:8" ht="19.5" customHeight="1">
      <c r="B7" s="13">
        <f t="array" ref="B7:H7">DaysAndWeeks+DATE(CalendarYear,5,1)-WEEKDAY(DATE(CalendarYear,5,1),(WeekStart="LUNES")+1)+15</f>
        <v>46153</v>
      </c>
      <c r="C7" s="13">
        <v>46154</v>
      </c>
      <c r="D7" s="13">
        <v>46155</v>
      </c>
      <c r="E7" s="13">
        <v>46156</v>
      </c>
      <c r="F7" s="13">
        <v>46157</v>
      </c>
      <c r="G7" s="13">
        <v>46158</v>
      </c>
      <c r="H7" s="13">
        <v>46159</v>
      </c>
    </row>
    <row r="8" spans="2:8" ht="57.95" customHeight="1"/>
    <row r="9" spans="2:8" ht="19.5" customHeight="1">
      <c r="B9" s="15">
        <f t="array" ref="B9:H9">DaysAndWeeks+DATE(CalendarYear,5,1)-WEEKDAY(DATE(CalendarYear,5,1),(WeekStart="LUNES")+1)+22</f>
        <v>46160</v>
      </c>
      <c r="C9" s="15">
        <v>46161</v>
      </c>
      <c r="D9" s="15">
        <v>46162</v>
      </c>
      <c r="E9" s="15">
        <v>46163</v>
      </c>
      <c r="F9" s="15">
        <v>46164</v>
      </c>
      <c r="G9" s="15">
        <v>46165</v>
      </c>
      <c r="H9" s="15">
        <v>46166</v>
      </c>
    </row>
    <row r="10" spans="2:8" ht="57.95" customHeight="1">
      <c r="B10" s="11"/>
      <c r="C10" s="11"/>
      <c r="D10" s="11"/>
      <c r="E10" s="11"/>
      <c r="F10" s="11"/>
      <c r="G10" s="11"/>
      <c r="H10" s="11"/>
    </row>
    <row r="11" spans="2:8" ht="19.5" customHeight="1">
      <c r="B11" s="13">
        <f t="array" ref="B11:H11">DaysAndWeeks+DATE(CalendarYear,5,1)-WEEKDAY(DATE(CalendarYear,5,1),(WeekStart="LUNES")+1)+29</f>
        <v>46167</v>
      </c>
      <c r="C11" s="13">
        <v>46168</v>
      </c>
      <c r="D11" s="13">
        <v>46169</v>
      </c>
      <c r="E11" s="13">
        <v>46170</v>
      </c>
      <c r="F11" s="13">
        <v>46171</v>
      </c>
      <c r="G11" s="13">
        <v>46172</v>
      </c>
      <c r="H11" s="13">
        <v>46173</v>
      </c>
    </row>
    <row r="12" spans="2:8" ht="57.95" customHeight="1"/>
    <row r="13" spans="2:8" ht="19.5" customHeight="1">
      <c r="B13" s="15">
        <f t="array" ref="B13:C13">DaysAndWeeks+DATE(CalendarYear,5,1)-WEEKDAY(DATE(CalendarYear,5,1),(WeekStart="LUNES")+1)+36</f>
        <v>46174</v>
      </c>
      <c r="C13" s="15">
        <v>46175</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"junio "&amp;"de "&amp;CalendarYear</f>
        <v>junio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46174</v>
      </c>
      <c r="C3" s="13">
        <v>46175</v>
      </c>
      <c r="D3" s="13">
        <v>46176</v>
      </c>
      <c r="E3" s="13">
        <v>46177</v>
      </c>
      <c r="F3" s="13">
        <v>46178</v>
      </c>
      <c r="G3" s="13">
        <v>46179</v>
      </c>
      <c r="H3" s="13">
        <v>46180</v>
      </c>
    </row>
    <row r="4" spans="2:8" ht="57.95" customHeight="1"/>
    <row r="5" spans="2:8" ht="19.5" customHeight="1">
      <c r="B5" s="15">
        <f t="array" ref="B5:H5">DaysAndWeeks+DATE(CalendarYear,6,1)-WEEKDAY(DATE(CalendarYear,6,1),(WeekStart="LUNES")+1)+8</f>
        <v>46181</v>
      </c>
      <c r="C5" s="15">
        <v>46182</v>
      </c>
      <c r="D5" s="15">
        <v>46183</v>
      </c>
      <c r="E5" s="15">
        <v>46184</v>
      </c>
      <c r="F5" s="15">
        <v>46185</v>
      </c>
      <c r="G5" s="15">
        <v>46186</v>
      </c>
      <c r="H5" s="15">
        <v>46187</v>
      </c>
    </row>
    <row r="6" spans="2:8" ht="57.95" customHeight="1">
      <c r="B6" s="11"/>
      <c r="C6" s="11"/>
      <c r="D6" s="11"/>
      <c r="E6" s="11"/>
      <c r="F6" s="11"/>
      <c r="G6" s="11"/>
      <c r="H6" s="11"/>
    </row>
    <row r="7" spans="2:8" ht="19.5" customHeight="1">
      <c r="B7" s="13">
        <f t="array" ref="B7:H7">DaysAndWeeks+DATE(CalendarYear,6,1)-WEEKDAY(DATE(CalendarYear,6,1),(WeekStart="LUNES")+1)+15</f>
        <v>46188</v>
      </c>
      <c r="C7" s="13">
        <v>46189</v>
      </c>
      <c r="D7" s="13">
        <v>46190</v>
      </c>
      <c r="E7" s="13">
        <v>46191</v>
      </c>
      <c r="F7" s="13">
        <v>46192</v>
      </c>
      <c r="G7" s="13">
        <v>46193</v>
      </c>
      <c r="H7" s="13">
        <v>46194</v>
      </c>
    </row>
    <row r="8" spans="2:8" ht="57.95" customHeight="1"/>
    <row r="9" spans="2:8" ht="19.5" customHeight="1">
      <c r="B9" s="15">
        <f t="array" ref="B9:H9">DaysAndWeeks+DATE(CalendarYear,6,1)-WEEKDAY(DATE(CalendarYear,6,1),(WeekStart="LUNES")+1)+22</f>
        <v>46195</v>
      </c>
      <c r="C9" s="15">
        <v>46196</v>
      </c>
      <c r="D9" s="15">
        <v>46197</v>
      </c>
      <c r="E9" s="15">
        <v>46198</v>
      </c>
      <c r="F9" s="15">
        <v>46199</v>
      </c>
      <c r="G9" s="15">
        <v>46200</v>
      </c>
      <c r="H9" s="15">
        <v>46201</v>
      </c>
    </row>
    <row r="10" spans="2:8" ht="57.95" customHeight="1">
      <c r="B10" s="11"/>
      <c r="C10" s="11"/>
      <c r="D10" s="11"/>
      <c r="E10" s="11"/>
      <c r="F10" s="11"/>
      <c r="G10" s="11"/>
      <c r="H10" s="11"/>
    </row>
    <row r="11" spans="2:8" ht="19.5" customHeight="1">
      <c r="B11" s="13">
        <f t="array" ref="B11:H11">DaysAndWeeks+DATE(CalendarYear,6,1)-WEEKDAY(DATE(CalendarYear,6,1),(WeekStart="LUNES")+1)+29</f>
        <v>46202</v>
      </c>
      <c r="C11" s="13">
        <v>46203</v>
      </c>
      <c r="D11" s="13">
        <v>46204</v>
      </c>
      <c r="E11" s="13">
        <v>46205</v>
      </c>
      <c r="F11" s="13">
        <v>46206</v>
      </c>
      <c r="G11" s="13">
        <v>46207</v>
      </c>
      <c r="H11" s="13">
        <v>46208</v>
      </c>
    </row>
    <row r="12" spans="2:8" ht="57.95" customHeight="1"/>
    <row r="13" spans="2:8" ht="19.5" customHeight="1">
      <c r="B13" s="15">
        <f t="array" ref="B13:C13">DaysAndWeeks+DATE(CalendarYear,6,1)-WEEKDAY(DATE(CalendarYear,6,1),(WeekStart="LUNES")+1)+36</f>
        <v>46209</v>
      </c>
      <c r="C13" s="15">
        <v>46210</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"julio "&amp;"de "&amp;CalendarYear</f>
        <v>julio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46202</v>
      </c>
      <c r="C3" s="13">
        <v>46203</v>
      </c>
      <c r="D3" s="13">
        <v>46204</v>
      </c>
      <c r="E3" s="13">
        <v>46205</v>
      </c>
      <c r="F3" s="13">
        <v>46206</v>
      </c>
      <c r="G3" s="13">
        <v>46207</v>
      </c>
      <c r="H3" s="13">
        <v>46208</v>
      </c>
    </row>
    <row r="4" spans="2:8" ht="57.95" customHeight="1"/>
    <row r="5" spans="2:8" ht="19.5" customHeight="1">
      <c r="B5" s="15">
        <f t="array" ref="B5:H5">DaysAndWeeks+DATE(CalendarYear,7,1)-WEEKDAY(DATE(CalendarYear,7,1),(WeekStart="LUNES")+1)+8</f>
        <v>46209</v>
      </c>
      <c r="C5" s="15">
        <v>46210</v>
      </c>
      <c r="D5" s="15">
        <v>46211</v>
      </c>
      <c r="E5" s="15">
        <v>46212</v>
      </c>
      <c r="F5" s="15">
        <v>46213</v>
      </c>
      <c r="G5" s="15">
        <v>46214</v>
      </c>
      <c r="H5" s="15">
        <v>46215</v>
      </c>
    </row>
    <row r="6" spans="2:8" ht="57.95" customHeight="1">
      <c r="B6" s="11"/>
      <c r="C6" s="11"/>
      <c r="D6" s="11"/>
      <c r="E6" s="11"/>
      <c r="F6" s="11"/>
      <c r="G6" s="11"/>
      <c r="H6" s="11"/>
    </row>
    <row r="7" spans="2:8" ht="19.5" customHeight="1">
      <c r="B7" s="13">
        <f t="array" ref="B7:H7">DaysAndWeeks+DATE(CalendarYear,7,1)-WEEKDAY(DATE(CalendarYear,7,1),(WeekStart="LUNES")+1)+15</f>
        <v>46216</v>
      </c>
      <c r="C7" s="13">
        <v>46217</v>
      </c>
      <c r="D7" s="13">
        <v>46218</v>
      </c>
      <c r="E7" s="13">
        <v>46219</v>
      </c>
      <c r="F7" s="13">
        <v>46220</v>
      </c>
      <c r="G7" s="13">
        <v>46221</v>
      </c>
      <c r="H7" s="13">
        <v>46222</v>
      </c>
    </row>
    <row r="8" spans="2:8" ht="57.95" customHeight="1"/>
    <row r="9" spans="2:8" ht="19.5" customHeight="1">
      <c r="B9" s="15">
        <f t="array" ref="B9:H9">DaysAndWeeks+DATE(CalendarYear,7,1)-WEEKDAY(DATE(CalendarYear,7,1),(WeekStart="LUNES")+1)+22</f>
        <v>46223</v>
      </c>
      <c r="C9" s="15">
        <v>46224</v>
      </c>
      <c r="D9" s="15">
        <v>46225</v>
      </c>
      <c r="E9" s="15">
        <v>46226</v>
      </c>
      <c r="F9" s="15">
        <v>46227</v>
      </c>
      <c r="G9" s="15">
        <v>46228</v>
      </c>
      <c r="H9" s="15">
        <v>46229</v>
      </c>
    </row>
    <row r="10" spans="2:8" ht="57.95" customHeight="1">
      <c r="B10" s="11"/>
      <c r="C10" s="11"/>
      <c r="D10" s="11"/>
      <c r="E10" s="11"/>
      <c r="F10" s="11"/>
      <c r="G10" s="11"/>
      <c r="H10" s="11"/>
    </row>
    <row r="11" spans="2:8" ht="19.5" customHeight="1">
      <c r="B11" s="13">
        <f t="array" ref="B11:H11">DaysAndWeeks+DATE(CalendarYear,7,1)-WEEKDAY(DATE(CalendarYear,7,1),(WeekStart="LUNES")+1)+29</f>
        <v>46230</v>
      </c>
      <c r="C11" s="13">
        <v>46231</v>
      </c>
      <c r="D11" s="13">
        <v>46232</v>
      </c>
      <c r="E11" s="13">
        <v>46233</v>
      </c>
      <c r="F11" s="13">
        <v>46234</v>
      </c>
      <c r="G11" s="13">
        <v>46235</v>
      </c>
      <c r="H11" s="13">
        <v>46236</v>
      </c>
    </row>
    <row r="12" spans="2:8" ht="57.95" customHeight="1"/>
    <row r="13" spans="2:8" ht="19.5" customHeight="1">
      <c r="B13" s="15">
        <f t="array" ref="B13:C13">DaysAndWeeks+DATE(CalendarYear,7,1)-WEEKDAY(DATE(CalendarYear,7,1),(WeekStart="LUNES")+1)+36</f>
        <v>46237</v>
      </c>
      <c r="C13" s="15">
        <v>46238</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"agosto "&amp;"de "&amp;CalendarYear</f>
        <v>agosto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46230</v>
      </c>
      <c r="C3" s="13">
        <v>46231</v>
      </c>
      <c r="D3" s="13">
        <v>46232</v>
      </c>
      <c r="E3" s="13">
        <v>46233</v>
      </c>
      <c r="F3" s="13">
        <v>46234</v>
      </c>
      <c r="G3" s="13">
        <v>46235</v>
      </c>
      <c r="H3" s="13">
        <v>46236</v>
      </c>
    </row>
    <row r="4" spans="2:8" ht="57.95" customHeight="1"/>
    <row r="5" spans="2:8" ht="19.5" customHeight="1">
      <c r="B5" s="15">
        <f t="array" ref="B5:H5">DaysAndWeeks+DATE(CalendarYear,8,1)-WEEKDAY(DATE(CalendarYear,8,1),(WeekStart="LUNES")+1)+8</f>
        <v>46237</v>
      </c>
      <c r="C5" s="15">
        <v>46238</v>
      </c>
      <c r="D5" s="15">
        <v>46239</v>
      </c>
      <c r="E5" s="15">
        <v>46240</v>
      </c>
      <c r="F5" s="15">
        <v>46241</v>
      </c>
      <c r="G5" s="15">
        <v>46242</v>
      </c>
      <c r="H5" s="15">
        <v>46243</v>
      </c>
    </row>
    <row r="6" spans="2:8" ht="57.95" customHeight="1">
      <c r="B6" s="11"/>
      <c r="C6" s="11"/>
      <c r="D6" s="11"/>
      <c r="E6" s="11"/>
      <c r="F6" s="11"/>
      <c r="G6" s="11"/>
      <c r="H6" s="11"/>
    </row>
    <row r="7" spans="2:8" ht="19.5" customHeight="1">
      <c r="B7" s="13">
        <f t="array" ref="B7:H7">DaysAndWeeks+DATE(CalendarYear,8,1)-WEEKDAY(DATE(CalendarYear,8,1),(WeekStart="LUNES")+1)+15</f>
        <v>46244</v>
      </c>
      <c r="C7" s="13">
        <v>46245</v>
      </c>
      <c r="D7" s="13">
        <v>46246</v>
      </c>
      <c r="E7" s="13">
        <v>46247</v>
      </c>
      <c r="F7" s="13">
        <v>46248</v>
      </c>
      <c r="G7" s="13">
        <v>46249</v>
      </c>
      <c r="H7" s="13">
        <v>46250</v>
      </c>
    </row>
    <row r="8" spans="2:8" ht="57.95" customHeight="1"/>
    <row r="9" spans="2:8" ht="19.5" customHeight="1">
      <c r="B9" s="15">
        <f t="array" ref="B9:H9">DaysAndWeeks+DATE(CalendarYear,8,1)-WEEKDAY(DATE(CalendarYear,8,1),(WeekStart="LUNES")+1)+22</f>
        <v>46251</v>
      </c>
      <c r="C9" s="15">
        <v>46252</v>
      </c>
      <c r="D9" s="15">
        <v>46253</v>
      </c>
      <c r="E9" s="15">
        <v>46254</v>
      </c>
      <c r="F9" s="15">
        <v>46255</v>
      </c>
      <c r="G9" s="15">
        <v>46256</v>
      </c>
      <c r="H9" s="15">
        <v>46257</v>
      </c>
    </row>
    <row r="10" spans="2:8" ht="57.95" customHeight="1">
      <c r="B10" s="11"/>
      <c r="C10" s="11"/>
      <c r="D10" s="11"/>
      <c r="E10" s="11"/>
      <c r="F10" s="11"/>
      <c r="G10" s="11"/>
      <c r="H10" s="11"/>
    </row>
    <row r="11" spans="2:8" ht="19.5" customHeight="1">
      <c r="B11" s="13">
        <f t="array" ref="B11:H11">DaysAndWeeks+DATE(CalendarYear,8,1)-WEEKDAY(DATE(CalendarYear,8,1),(WeekStart="LUNES")+1)+29</f>
        <v>46258</v>
      </c>
      <c r="C11" s="13">
        <v>46259</v>
      </c>
      <c r="D11" s="13">
        <v>46260</v>
      </c>
      <c r="E11" s="13">
        <v>46261</v>
      </c>
      <c r="F11" s="13">
        <v>46262</v>
      </c>
      <c r="G11" s="13">
        <v>46263</v>
      </c>
      <c r="H11" s="13">
        <v>46264</v>
      </c>
    </row>
    <row r="12" spans="2:8" ht="57.95" customHeight="1"/>
    <row r="13" spans="2:8" ht="19.5" customHeight="1">
      <c r="B13" s="15">
        <f t="array" ref="B13:C13">DaysAndWeeks+DATE(CalendarYear,8,1)-WEEKDAY(DATE(CalendarYear,8,1),(WeekStart="LUNES")+1)+36</f>
        <v>46265</v>
      </c>
      <c r="C13" s="15">
        <v>46266</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5" t="str">
        <f>"septiembre "&amp;"de "&amp;CalendarYear</f>
        <v>septiembre de 2026</v>
      </c>
      <c r="C1" s="45"/>
      <c r="D1" s="45"/>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46265</v>
      </c>
      <c r="C3" s="13">
        <v>46266</v>
      </c>
      <c r="D3" s="13">
        <v>46267</v>
      </c>
      <c r="E3" s="13">
        <v>46268</v>
      </c>
      <c r="F3" s="13">
        <v>46269</v>
      </c>
      <c r="G3" s="13">
        <v>46270</v>
      </c>
      <c r="H3" s="13">
        <v>46271</v>
      </c>
    </row>
    <row r="4" spans="2:8" ht="57.95" customHeight="1"/>
    <row r="5" spans="2:8" ht="19.5" customHeight="1">
      <c r="B5" s="15">
        <f t="array" ref="B5:H5">DaysAndWeeks+DATE(CalendarYear,9,1)-WEEKDAY(DATE(CalendarYear,9,1),(WeekStart="LUNES")+1)+8</f>
        <v>46272</v>
      </c>
      <c r="C5" s="15">
        <v>46273</v>
      </c>
      <c r="D5" s="15">
        <v>46274</v>
      </c>
      <c r="E5" s="15">
        <v>46275</v>
      </c>
      <c r="F5" s="15">
        <v>46276</v>
      </c>
      <c r="G5" s="15">
        <v>46277</v>
      </c>
      <c r="H5" s="15">
        <v>46278</v>
      </c>
    </row>
    <row r="6" spans="2:8" ht="57.95" customHeight="1">
      <c r="B6" s="11"/>
      <c r="C6" s="11"/>
      <c r="D6" s="11"/>
      <c r="E6" s="11"/>
      <c r="F6" s="11"/>
      <c r="G6" s="11"/>
      <c r="H6" s="11"/>
    </row>
    <row r="7" spans="2:8" ht="19.5" customHeight="1">
      <c r="B7" s="13">
        <f t="array" ref="B7:H7">DaysAndWeeks+DATE(CalendarYear,9,1)-WEEKDAY(DATE(CalendarYear,9,1),(WeekStart="LUNES")+1)+15</f>
        <v>46279</v>
      </c>
      <c r="C7" s="13">
        <v>46280</v>
      </c>
      <c r="D7" s="13">
        <v>46281</v>
      </c>
      <c r="E7" s="13">
        <v>46282</v>
      </c>
      <c r="F7" s="13">
        <v>46283</v>
      </c>
      <c r="G7" s="13">
        <v>46284</v>
      </c>
      <c r="H7" s="13">
        <v>46285</v>
      </c>
    </row>
    <row r="8" spans="2:8" ht="57.95" customHeight="1"/>
    <row r="9" spans="2:8" ht="19.5" customHeight="1">
      <c r="B9" s="15">
        <f t="array" ref="B9:H9">DaysAndWeeks+DATE(CalendarYear,9,1)-WEEKDAY(DATE(CalendarYear,9,1),(WeekStart="LUNES")+1)+22</f>
        <v>46286</v>
      </c>
      <c r="C9" s="15">
        <v>46287</v>
      </c>
      <c r="D9" s="15">
        <v>46288</v>
      </c>
      <c r="E9" s="15">
        <v>46289</v>
      </c>
      <c r="F9" s="15">
        <v>46290</v>
      </c>
      <c r="G9" s="15">
        <v>46291</v>
      </c>
      <c r="H9" s="15">
        <v>46292</v>
      </c>
    </row>
    <row r="10" spans="2:8" ht="57.95" customHeight="1">
      <c r="B10" s="11"/>
      <c r="C10" s="11"/>
      <c r="D10" s="11"/>
      <c r="E10" s="11"/>
      <c r="F10" s="11"/>
      <c r="G10" s="11"/>
      <c r="H10" s="11"/>
    </row>
    <row r="11" spans="2:8" ht="19.5" customHeight="1">
      <c r="B11" s="13">
        <f t="array" ref="B11:H11">DaysAndWeeks+DATE(CalendarYear,9,1)-WEEKDAY(DATE(CalendarYear,9,1),(WeekStart="LUNES")+1)+29</f>
        <v>46293</v>
      </c>
      <c r="C11" s="13">
        <v>46294</v>
      </c>
      <c r="D11" s="13">
        <v>46295</v>
      </c>
      <c r="E11" s="13">
        <v>46296</v>
      </c>
      <c r="F11" s="13">
        <v>46297</v>
      </c>
      <c r="G11" s="13">
        <v>46298</v>
      </c>
      <c r="H11" s="13">
        <v>46299</v>
      </c>
    </row>
    <row r="12" spans="2:8" ht="57.95" customHeight="1"/>
    <row r="13" spans="2:8" ht="19.5" customHeight="1">
      <c r="B13" s="15">
        <f t="array" ref="B13:C13">DaysAndWeeks+DATE(CalendarYear,9,1)-WEEKDAY(DATE(CalendarYear,9,1),(WeekStart="LUNES")+1)+36</f>
        <v>46300</v>
      </c>
      <c r="C13" s="15">
        <v>46301</v>
      </c>
      <c r="D13" s="36" t="s">
        <v>0</v>
      </c>
      <c r="E13" s="37"/>
      <c r="F13" s="37"/>
      <c r="G13" s="37"/>
      <c r="H13" s="37"/>
    </row>
    <row r="14" spans="2:8" ht="57.95" customHeight="1">
      <c r="B14" s="11"/>
      <c r="C14" s="11"/>
      <c r="D14" s="36"/>
      <c r="E14" s="37"/>
      <c r="F14" s="37"/>
      <c r="G14" s="37"/>
      <c r="H14" s="37"/>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63C7916D-7FB3-4691-A1B6-3222E75DF6EE}">
  <ds:schemaRefs>
    <ds:schemaRef ds:uri="http://schemas.microsoft.com/sharepoint/v3/contenttype/forms"/>
  </ds:schemaRefs>
</ds:datastoreItem>
</file>

<file path=customXml/itemProps3.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2026-05-27T19:55:58Z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