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autoCompressPictures="0"/>
  <xr:revisionPtr revIDLastSave="0" documentId="13_ncr:1_{620815C5-27D8-4E5B-B7AE-4BD93789ECF6}" xr6:coauthVersionLast="47" xr6:coauthVersionMax="47" xr10:uidLastSave="{00000000-0000-0000-0000-000000000000}"/>
  <bookViews>
    <workbookView xWindow="-120" yWindow="-120" windowWidth="29040" windowHeight="15840" tabRatio="788" activeTab="6" xr2:uid="{00000000-000D-0000-FFFF-FFFF00000000}"/>
  </bookViews>
  <sheets>
    <sheet name="Enero" sheetId="14" r:id="rId1"/>
    <sheet name="Febrero" sheetId="15" r:id="rId2"/>
    <sheet name="Marzo" sheetId="16" r:id="rId3"/>
    <sheet name="Abril" sheetId="17" r:id="rId4"/>
    <sheet name="Mayo" sheetId="18" r:id="rId5"/>
    <sheet name="Junio" sheetId="19" r:id="rId6"/>
    <sheet name="Julio" sheetId="20" r:id="rId7"/>
    <sheet name="Agosto" sheetId="21" r:id="rId8"/>
    <sheet name="Septiembre" sheetId="22" r:id="rId9"/>
    <sheet name="Octubre" sheetId="23" r:id="rId10"/>
    <sheet name="Noviembre" sheetId="24" r:id="rId11"/>
    <sheet name="Diciembre" sheetId="25" r:id="rId12"/>
  </sheets>
  <definedNames>
    <definedName name="_xlnm.Print_Area" localSheetId="0">Enero!$A$1:$H$14</definedName>
    <definedName name="CalendarYear">Enero!$K$2</definedName>
    <definedName name="ColumnTitleRegion1..H12.1">Enero!$B$2</definedName>
    <definedName name="ColumnTitleRegion1..H12.10">Octubre!$B$2</definedName>
    <definedName name="ColumnTitleRegion1..H12.11">Noviembre!$B$2</definedName>
    <definedName name="ColumnTitleRegion1..H12.12">Diciembre!$B$2</definedName>
    <definedName name="ColumnTitleRegion1..H12.2">Febrero!$B$2</definedName>
    <definedName name="ColumnTitleRegion1..H12.3">Marzo!$B$2</definedName>
    <definedName name="ColumnTitleRegion1..H12.4">Abril!$B$2</definedName>
    <definedName name="ColumnTitleRegion1..H12.5">Mayo!$B$2</definedName>
    <definedName name="ColumnTitleRegion1..H12.6">Junio!$B$2</definedName>
    <definedName name="ColumnTitleRegion1..H12.7">Julio!$B$2</definedName>
    <definedName name="ColumnTitleRegion1..H12.8">Agosto!$B$2</definedName>
    <definedName name="ColumnTitleRegion1..H12.9">Septiembre!$B$2</definedName>
    <definedName name="ColumnTitleRegion2..C14.1">Enero!$B$2</definedName>
    <definedName name="ColumnTitleRegion2..C14.10">Octubre!$B$2</definedName>
    <definedName name="ColumnTitleRegion2..C14.11">Noviembre!$B$2</definedName>
    <definedName name="ColumnTitleRegion2..C14.12">Diciembre!$B$2</definedName>
    <definedName name="ColumnTitleRegion2..C14.2">Febrero!$B$2</definedName>
    <definedName name="ColumnTitleRegion2..C14.3">Marzo!$B$2</definedName>
    <definedName name="ColumnTitleRegion2..C14.4">Abril!$B$2</definedName>
    <definedName name="ColumnTitleRegion2..C14.5">Mayo!$B$2</definedName>
    <definedName name="ColumnTitleRegion2..C14.6">Junio!$B$2</definedName>
    <definedName name="ColumnTitleRegion2..C14.7">Julio!$B$2</definedName>
    <definedName name="ColumnTitleRegion2..C14.8">Agosto!$B$2</definedName>
    <definedName name="ColumnTitleRegion2..C14.9">Septiembre!$B$2</definedName>
    <definedName name="DaysAndWeeks">{0,1,2,3,4,5,6} + {0;1;2;3;4;5}*7</definedName>
    <definedName name="RowTitleRegion1..K3">Enero!$J$2</definedName>
    <definedName name="WeekStart">Enero!$K$3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2" i="16" l="1"/>
  <c r="B2" i="17"/>
  <c r="B2" i="18"/>
  <c r="B2" i="19"/>
  <c r="B2" i="20"/>
  <c r="B2" i="21"/>
  <c r="B2" i="22"/>
  <c r="B2" i="23"/>
  <c r="B2" i="24"/>
  <c r="B2" i="25"/>
  <c r="B2" i="15"/>
  <c r="B1" i="25"/>
  <c r="B1" i="24"/>
  <c r="B1" i="23"/>
  <c r="B1" i="22"/>
  <c r="B1" i="21"/>
  <c r="B1" i="20"/>
  <c r="B1" i="19"/>
  <c r="B1" i="18"/>
  <c r="B1" i="17"/>
  <c r="B1" i="16"/>
  <c r="B1" i="15"/>
  <c r="B1" i="14"/>
  <c r="B2" i="14"/>
  <c r="B13" i="25" l="1" a="1"/>
  <c r="C13" i="25" s="1"/>
  <c r="B11" i="25" a="1"/>
  <c r="H11" i="25" s="1"/>
  <c r="B9" i="25" a="1"/>
  <c r="G9" i="25" s="1"/>
  <c r="B7" i="25" a="1"/>
  <c r="G7" i="25" s="1"/>
  <c r="B5" i="25" a="1"/>
  <c r="H5" i="25" s="1"/>
  <c r="B3" i="25" a="1"/>
  <c r="G3" i="25" s="1"/>
  <c r="G2" i="25" s="1"/>
  <c r="B13" i="24" a="1"/>
  <c r="C13" i="24" s="1"/>
  <c r="B11" i="24" a="1"/>
  <c r="H11" i="24" s="1"/>
  <c r="B9" i="24" a="1"/>
  <c r="G9" i="24" s="1"/>
  <c r="B7" i="24" a="1"/>
  <c r="G7" i="24" s="1"/>
  <c r="B5" i="24" a="1"/>
  <c r="H5" i="24" s="1"/>
  <c r="B3" i="24" a="1"/>
  <c r="G3" i="24" s="1"/>
  <c r="G2" i="24" s="1"/>
  <c r="B13" i="23" a="1"/>
  <c r="C13" i="23" s="1"/>
  <c r="B11" i="23" a="1"/>
  <c r="H11" i="23" s="1"/>
  <c r="B9" i="23" a="1"/>
  <c r="G9" i="23" s="1"/>
  <c r="B7" i="23" a="1"/>
  <c r="G7" i="23" s="1"/>
  <c r="B5" i="23" a="1"/>
  <c r="H5" i="23" s="1"/>
  <c r="B3" i="23" a="1"/>
  <c r="G3" i="23" s="1"/>
  <c r="G2" i="23" s="1"/>
  <c r="B13" i="22" a="1"/>
  <c r="C13" i="22" s="1"/>
  <c r="B11" i="22" a="1"/>
  <c r="H11" i="22" s="1"/>
  <c r="B9" i="22" a="1"/>
  <c r="G9" i="22" s="1"/>
  <c r="B7" i="22" a="1"/>
  <c r="H7" i="22" s="1"/>
  <c r="B5" i="22" a="1"/>
  <c r="G5" i="22" s="1"/>
  <c r="B3" i="22" a="1"/>
  <c r="H3" i="22" s="1"/>
  <c r="H2" i="22" s="1"/>
  <c r="B13" i="21" a="1"/>
  <c r="C13" i="21" s="1"/>
  <c r="B11" i="21" a="1"/>
  <c r="H11" i="21" s="1"/>
  <c r="B9" i="21" a="1"/>
  <c r="G9" i="21" s="1"/>
  <c r="B7" i="21" a="1"/>
  <c r="G7" i="21" s="1"/>
  <c r="B5" i="21" a="1"/>
  <c r="H5" i="21" s="1"/>
  <c r="B3" i="21" a="1"/>
  <c r="G3" i="21" s="1"/>
  <c r="G2" i="21" s="1"/>
  <c r="B13" i="20" a="1"/>
  <c r="C13" i="20" s="1"/>
  <c r="B11" i="20" a="1"/>
  <c r="H11" i="20" s="1"/>
  <c r="B9" i="20" a="1"/>
  <c r="G9" i="20" s="1"/>
  <c r="B7" i="20" a="1"/>
  <c r="H7" i="20" s="1"/>
  <c r="B5" i="20" a="1"/>
  <c r="G5" i="20" s="1"/>
  <c r="B3" i="20" a="1"/>
  <c r="E3" i="20" s="1"/>
  <c r="E2" i="20" s="1"/>
  <c r="B13" i="19" a="1"/>
  <c r="C13" i="19" s="1"/>
  <c r="B11" i="19" a="1"/>
  <c r="H11" i="19" s="1"/>
  <c r="B9" i="19" a="1"/>
  <c r="G9" i="19" s="1"/>
  <c r="B7" i="19" a="1"/>
  <c r="H7" i="19" s="1"/>
  <c r="B5" i="19" a="1"/>
  <c r="G5" i="19" s="1"/>
  <c r="B3" i="19" a="1"/>
  <c r="H3" i="19" s="1"/>
  <c r="H2" i="19" s="1"/>
  <c r="B13" i="18" a="1"/>
  <c r="C13" i="18" s="1"/>
  <c r="B11" i="18" a="1"/>
  <c r="G11" i="18" s="1"/>
  <c r="B9" i="18" a="1"/>
  <c r="G9" i="18" s="1"/>
  <c r="B7" i="18" a="1"/>
  <c r="G7" i="18" s="1"/>
  <c r="B5" i="18" a="1"/>
  <c r="G5" i="18" s="1"/>
  <c r="B3" i="18" a="1"/>
  <c r="G3" i="18" s="1"/>
  <c r="G2" i="18" s="1"/>
  <c r="B13" i="17" a="1"/>
  <c r="B13" i="17" s="1"/>
  <c r="B11" i="17" a="1"/>
  <c r="G11" i="17" s="1"/>
  <c r="B9" i="17" a="1"/>
  <c r="H9" i="17" s="1"/>
  <c r="B7" i="17" a="1"/>
  <c r="H7" i="17" s="1"/>
  <c r="B5" i="17" a="1"/>
  <c r="G5" i="17" s="1"/>
  <c r="B3" i="17" a="1"/>
  <c r="H3" i="17" s="1"/>
  <c r="H2" i="17" s="1"/>
  <c r="B13" i="16" a="1"/>
  <c r="C13" i="16" s="1"/>
  <c r="B11" i="16" a="1"/>
  <c r="H11" i="16" s="1"/>
  <c r="B9" i="16" a="1"/>
  <c r="G9" i="16" s="1"/>
  <c r="B7" i="16" a="1"/>
  <c r="H7" i="16" s="1"/>
  <c r="B5" i="16" a="1"/>
  <c r="G5" i="16" s="1"/>
  <c r="B3" i="16" a="1"/>
  <c r="H3" i="16" s="1"/>
  <c r="H2" i="16" s="1"/>
  <c r="B13" i="15" a="1"/>
  <c r="C13" i="15" s="1"/>
  <c r="B11" i="15" a="1"/>
  <c r="H11" i="15" s="1"/>
  <c r="B9" i="15" a="1"/>
  <c r="G9" i="15" s="1"/>
  <c r="B7" i="15" a="1"/>
  <c r="H7" i="15" s="1"/>
  <c r="B5" i="15" a="1"/>
  <c r="G5" i="15" s="1"/>
  <c r="B3" i="15" a="1"/>
  <c r="H3" i="15" s="1"/>
  <c r="H2" i="15" s="1"/>
  <c r="B7" i="18" l="1"/>
  <c r="B3" i="18"/>
  <c r="B11" i="18"/>
  <c r="F3" i="18"/>
  <c r="F2" i="18" s="1"/>
  <c r="F7" i="18"/>
  <c r="F11" i="18"/>
  <c r="D5" i="18"/>
  <c r="H5" i="18"/>
  <c r="D9" i="18"/>
  <c r="H9" i="18"/>
  <c r="D3" i="18"/>
  <c r="D2" i="18" s="1"/>
  <c r="H3" i="18"/>
  <c r="H2" i="18" s="1"/>
  <c r="B5" i="18"/>
  <c r="F5" i="18"/>
  <c r="D7" i="18"/>
  <c r="H7" i="18"/>
  <c r="B9" i="18"/>
  <c r="F9" i="18"/>
  <c r="D11" i="18"/>
  <c r="H11" i="18"/>
  <c r="B13" i="18"/>
  <c r="C5" i="25"/>
  <c r="E5" i="25"/>
  <c r="G5" i="25"/>
  <c r="C11" i="25"/>
  <c r="E11" i="25"/>
  <c r="G11" i="25"/>
  <c r="B3" i="25"/>
  <c r="D3" i="25"/>
  <c r="D2" i="25" s="1"/>
  <c r="F3" i="25"/>
  <c r="F2" i="25" s="1"/>
  <c r="H3" i="25"/>
  <c r="H2" i="25" s="1"/>
  <c r="B5" i="25"/>
  <c r="D5" i="25"/>
  <c r="F5" i="25"/>
  <c r="B7" i="25"/>
  <c r="D7" i="25"/>
  <c r="F7" i="25"/>
  <c r="H7" i="25"/>
  <c r="B9" i="25"/>
  <c r="D9" i="25"/>
  <c r="F9" i="25"/>
  <c r="H9" i="25"/>
  <c r="B11" i="25"/>
  <c r="D11" i="25"/>
  <c r="F11" i="25"/>
  <c r="B13" i="25"/>
  <c r="C3" i="25"/>
  <c r="C2" i="25" s="1"/>
  <c r="E3" i="25"/>
  <c r="E2" i="25" s="1"/>
  <c r="C7" i="25"/>
  <c r="E7" i="25"/>
  <c r="C9" i="25"/>
  <c r="E9" i="25"/>
  <c r="C5" i="24"/>
  <c r="E5" i="24"/>
  <c r="G5" i="24"/>
  <c r="C11" i="24"/>
  <c r="E11" i="24"/>
  <c r="G11" i="24"/>
  <c r="B3" i="24"/>
  <c r="D3" i="24"/>
  <c r="D2" i="24" s="1"/>
  <c r="F3" i="24"/>
  <c r="F2" i="24" s="1"/>
  <c r="H3" i="24"/>
  <c r="H2" i="24" s="1"/>
  <c r="B5" i="24"/>
  <c r="D5" i="24"/>
  <c r="F5" i="24"/>
  <c r="B7" i="24"/>
  <c r="D7" i="24"/>
  <c r="F7" i="24"/>
  <c r="H7" i="24"/>
  <c r="B9" i="24"/>
  <c r="D9" i="24"/>
  <c r="F9" i="24"/>
  <c r="H9" i="24"/>
  <c r="B11" i="24"/>
  <c r="D11" i="24"/>
  <c r="F11" i="24"/>
  <c r="B13" i="24"/>
  <c r="C3" i="24"/>
  <c r="C2" i="24" s="1"/>
  <c r="E3" i="24"/>
  <c r="E2" i="24" s="1"/>
  <c r="C7" i="24"/>
  <c r="E7" i="24"/>
  <c r="C9" i="24"/>
  <c r="E9" i="24"/>
  <c r="C5" i="23"/>
  <c r="E5" i="23"/>
  <c r="G5" i="23"/>
  <c r="C11" i="23"/>
  <c r="E11" i="23"/>
  <c r="G11" i="23"/>
  <c r="B3" i="23"/>
  <c r="D3" i="23"/>
  <c r="D2" i="23" s="1"/>
  <c r="F3" i="23"/>
  <c r="F2" i="23" s="1"/>
  <c r="H3" i="23"/>
  <c r="H2" i="23" s="1"/>
  <c r="B5" i="23"/>
  <c r="D5" i="23"/>
  <c r="F5" i="23"/>
  <c r="B7" i="23"/>
  <c r="D7" i="23"/>
  <c r="F7" i="23"/>
  <c r="H7" i="23"/>
  <c r="B9" i="23"/>
  <c r="D9" i="23"/>
  <c r="F9" i="23"/>
  <c r="H9" i="23"/>
  <c r="B11" i="23"/>
  <c r="D11" i="23"/>
  <c r="F11" i="23"/>
  <c r="B13" i="23"/>
  <c r="C3" i="23"/>
  <c r="C2" i="23" s="1"/>
  <c r="E3" i="23"/>
  <c r="E2" i="23" s="1"/>
  <c r="C7" i="23"/>
  <c r="E7" i="23"/>
  <c r="C9" i="23"/>
  <c r="E9" i="23"/>
  <c r="C3" i="22"/>
  <c r="C2" i="22" s="1"/>
  <c r="E3" i="22"/>
  <c r="E2" i="22" s="1"/>
  <c r="G3" i="22"/>
  <c r="G2" i="22" s="1"/>
  <c r="C7" i="22"/>
  <c r="E7" i="22"/>
  <c r="G7" i="22"/>
  <c r="C11" i="22"/>
  <c r="E11" i="22"/>
  <c r="G11" i="22"/>
  <c r="B3" i="22"/>
  <c r="D3" i="22"/>
  <c r="D2" i="22" s="1"/>
  <c r="F3" i="22"/>
  <c r="F2" i="22" s="1"/>
  <c r="B5" i="22"/>
  <c r="D5" i="22"/>
  <c r="F5" i="22"/>
  <c r="H5" i="22"/>
  <c r="B7" i="22"/>
  <c r="D7" i="22"/>
  <c r="F7" i="22"/>
  <c r="B9" i="22"/>
  <c r="D9" i="22"/>
  <c r="F9" i="22"/>
  <c r="H9" i="22"/>
  <c r="B11" i="22"/>
  <c r="D11" i="22"/>
  <c r="F11" i="22"/>
  <c r="B13" i="22"/>
  <c r="C5" i="22"/>
  <c r="E5" i="22"/>
  <c r="C9" i="22"/>
  <c r="E9" i="22"/>
  <c r="C5" i="21"/>
  <c r="E5" i="21"/>
  <c r="G5" i="21"/>
  <c r="C11" i="21"/>
  <c r="E11" i="21"/>
  <c r="G11" i="21"/>
  <c r="B3" i="21"/>
  <c r="D3" i="21"/>
  <c r="D2" i="21" s="1"/>
  <c r="F3" i="21"/>
  <c r="F2" i="21" s="1"/>
  <c r="H3" i="21"/>
  <c r="H2" i="21" s="1"/>
  <c r="B5" i="21"/>
  <c r="D5" i="21"/>
  <c r="F5" i="21"/>
  <c r="B7" i="21"/>
  <c r="D7" i="21"/>
  <c r="F7" i="21"/>
  <c r="H7" i="21"/>
  <c r="B9" i="21"/>
  <c r="D9" i="21"/>
  <c r="F9" i="21"/>
  <c r="H9" i="21"/>
  <c r="B11" i="21"/>
  <c r="D11" i="21"/>
  <c r="F11" i="21"/>
  <c r="B13" i="21"/>
  <c r="C3" i="21"/>
  <c r="C2" i="21" s="1"/>
  <c r="E3" i="21"/>
  <c r="E2" i="21" s="1"/>
  <c r="C7" i="21"/>
  <c r="E7" i="21"/>
  <c r="C9" i="21"/>
  <c r="E9" i="21"/>
  <c r="C3" i="20"/>
  <c r="C2" i="20" s="1"/>
  <c r="G3" i="20"/>
  <c r="G2" i="20" s="1"/>
  <c r="C7" i="20"/>
  <c r="E7" i="20"/>
  <c r="G7" i="20"/>
  <c r="C11" i="20"/>
  <c r="E11" i="20"/>
  <c r="G11" i="20"/>
  <c r="B3" i="20"/>
  <c r="D3" i="20"/>
  <c r="D2" i="20" s="1"/>
  <c r="F3" i="20"/>
  <c r="F2" i="20" s="1"/>
  <c r="H3" i="20"/>
  <c r="H2" i="20" s="1"/>
  <c r="B5" i="20"/>
  <c r="D5" i="20"/>
  <c r="F5" i="20"/>
  <c r="H5" i="20"/>
  <c r="B7" i="20"/>
  <c r="D7" i="20"/>
  <c r="F7" i="20"/>
  <c r="B9" i="20"/>
  <c r="D9" i="20"/>
  <c r="F9" i="20"/>
  <c r="H9" i="20"/>
  <c r="B11" i="20"/>
  <c r="D11" i="20"/>
  <c r="F11" i="20"/>
  <c r="B13" i="20"/>
  <c r="C5" i="20"/>
  <c r="E5" i="20"/>
  <c r="C9" i="20"/>
  <c r="E9" i="20"/>
  <c r="C3" i="19"/>
  <c r="C2" i="19" s="1"/>
  <c r="E3" i="19"/>
  <c r="E2" i="19" s="1"/>
  <c r="G3" i="19"/>
  <c r="G2" i="19" s="1"/>
  <c r="C7" i="19"/>
  <c r="E7" i="19"/>
  <c r="G7" i="19"/>
  <c r="C11" i="19"/>
  <c r="E11" i="19"/>
  <c r="G11" i="19"/>
  <c r="B3" i="19"/>
  <c r="D3" i="19"/>
  <c r="D2" i="19" s="1"/>
  <c r="F3" i="19"/>
  <c r="F2" i="19" s="1"/>
  <c r="B5" i="19"/>
  <c r="D5" i="19"/>
  <c r="F5" i="19"/>
  <c r="H5" i="19"/>
  <c r="B7" i="19"/>
  <c r="D7" i="19"/>
  <c r="F7" i="19"/>
  <c r="B9" i="19"/>
  <c r="D9" i="19"/>
  <c r="F9" i="19"/>
  <c r="H9" i="19"/>
  <c r="B11" i="19"/>
  <c r="D11" i="19"/>
  <c r="F11" i="19"/>
  <c r="B13" i="19"/>
  <c r="C5" i="19"/>
  <c r="E5" i="19"/>
  <c r="C9" i="19"/>
  <c r="E9" i="19"/>
  <c r="C3" i="18"/>
  <c r="C2" i="18" s="1"/>
  <c r="E3" i="18"/>
  <c r="E2" i="18" s="1"/>
  <c r="C5" i="18"/>
  <c r="E5" i="18"/>
  <c r="C7" i="18"/>
  <c r="E7" i="18"/>
  <c r="C9" i="18"/>
  <c r="E9" i="18"/>
  <c r="C11" i="18"/>
  <c r="E11" i="18"/>
  <c r="C3" i="17"/>
  <c r="C2" i="17" s="1"/>
  <c r="E3" i="17"/>
  <c r="E2" i="17" s="1"/>
  <c r="G3" i="17"/>
  <c r="G2" i="17" s="1"/>
  <c r="C7" i="17"/>
  <c r="E7" i="17"/>
  <c r="G7" i="17"/>
  <c r="C9" i="17"/>
  <c r="E9" i="17"/>
  <c r="G9" i="17"/>
  <c r="C13" i="17"/>
  <c r="B3" i="17"/>
  <c r="D3" i="17"/>
  <c r="D2" i="17" s="1"/>
  <c r="F3" i="17"/>
  <c r="F2" i="17" s="1"/>
  <c r="B5" i="17"/>
  <c r="D5" i="17"/>
  <c r="F5" i="17"/>
  <c r="H5" i="17"/>
  <c r="B7" i="17"/>
  <c r="D7" i="17"/>
  <c r="F7" i="17"/>
  <c r="B9" i="17"/>
  <c r="D9" i="17"/>
  <c r="F9" i="17"/>
  <c r="B11" i="17"/>
  <c r="D11" i="17"/>
  <c r="F11" i="17"/>
  <c r="H11" i="17"/>
  <c r="C5" i="17"/>
  <c r="E5" i="17"/>
  <c r="C11" i="17"/>
  <c r="E11" i="17"/>
  <c r="C3" i="16"/>
  <c r="C2" i="16" s="1"/>
  <c r="E3" i="16"/>
  <c r="E2" i="16" s="1"/>
  <c r="G3" i="16"/>
  <c r="G2" i="16" s="1"/>
  <c r="C7" i="16"/>
  <c r="E7" i="16"/>
  <c r="G7" i="16"/>
  <c r="C11" i="16"/>
  <c r="E11" i="16"/>
  <c r="G11" i="16"/>
  <c r="B3" i="16"/>
  <c r="D3" i="16"/>
  <c r="D2" i="16" s="1"/>
  <c r="F3" i="16"/>
  <c r="F2" i="16" s="1"/>
  <c r="B5" i="16"/>
  <c r="D5" i="16"/>
  <c r="F5" i="16"/>
  <c r="H5" i="16"/>
  <c r="B7" i="16"/>
  <c r="D7" i="16"/>
  <c r="F7" i="16"/>
  <c r="B9" i="16"/>
  <c r="D9" i="16"/>
  <c r="F9" i="16"/>
  <c r="H9" i="16"/>
  <c r="B11" i="16"/>
  <c r="D11" i="16"/>
  <c r="F11" i="16"/>
  <c r="B13" i="16"/>
  <c r="C5" i="16"/>
  <c r="E5" i="16"/>
  <c r="C9" i="16"/>
  <c r="E9" i="16"/>
  <c r="C3" i="15"/>
  <c r="C2" i="15" s="1"/>
  <c r="E3" i="15"/>
  <c r="E2" i="15" s="1"/>
  <c r="G3" i="15"/>
  <c r="G2" i="15" s="1"/>
  <c r="C7" i="15"/>
  <c r="E7" i="15"/>
  <c r="G7" i="15"/>
  <c r="C11" i="15"/>
  <c r="E11" i="15"/>
  <c r="G11" i="15"/>
  <c r="B3" i="15"/>
  <c r="D3" i="15"/>
  <c r="D2" i="15" s="1"/>
  <c r="F3" i="15"/>
  <c r="F2" i="15" s="1"/>
  <c r="B5" i="15"/>
  <c r="D5" i="15"/>
  <c r="F5" i="15"/>
  <c r="H5" i="15"/>
  <c r="B7" i="15"/>
  <c r="D7" i="15"/>
  <c r="F7" i="15"/>
  <c r="B9" i="15"/>
  <c r="D9" i="15"/>
  <c r="F9" i="15"/>
  <c r="H9" i="15"/>
  <c r="B11" i="15"/>
  <c r="D11" i="15"/>
  <c r="F11" i="15"/>
  <c r="B13" i="15"/>
  <c r="C5" i="15"/>
  <c r="E5" i="15"/>
  <c r="C9" i="15"/>
  <c r="E9" i="15"/>
  <c r="B13" i="14" l="1" a="1"/>
  <c r="C13" i="14" s="1"/>
  <c r="B11" i="14" a="1"/>
  <c r="C11" i="14" s="1"/>
  <c r="B9" i="14" a="1"/>
  <c r="B9" i="14" s="1"/>
  <c r="B7" i="14" a="1"/>
  <c r="B7" i="14" s="1"/>
  <c r="B5" i="14" a="1"/>
  <c r="B5" i="14" s="1"/>
  <c r="B3" i="14" a="1"/>
  <c r="B3" i="14" s="1"/>
  <c r="E5" i="14" l="1"/>
  <c r="G5" i="14"/>
  <c r="C5" i="14"/>
  <c r="G9" i="14"/>
  <c r="E9" i="14"/>
  <c r="C9" i="14"/>
  <c r="H5" i="14"/>
  <c r="F5" i="14"/>
  <c r="D5" i="14"/>
  <c r="G7" i="14"/>
  <c r="C7" i="14"/>
  <c r="H9" i="14"/>
  <c r="F9" i="14"/>
  <c r="D9" i="14"/>
  <c r="E7" i="14"/>
  <c r="B13" i="14"/>
  <c r="H11" i="14"/>
  <c r="F11" i="14"/>
  <c r="D11" i="14"/>
  <c r="B11" i="14"/>
  <c r="G11" i="14"/>
  <c r="E11" i="14"/>
  <c r="H7" i="14"/>
  <c r="F7" i="14"/>
  <c r="D7" i="14"/>
  <c r="G3" i="14"/>
  <c r="G2" i="14" s="1"/>
  <c r="E3" i="14"/>
  <c r="E2" i="14" s="1"/>
  <c r="C3" i="14"/>
  <c r="C2" i="14" s="1"/>
  <c r="H3" i="14"/>
  <c r="H2" i="14" s="1"/>
  <c r="F3" i="14"/>
  <c r="F2" i="14" s="1"/>
  <c r="D3" i="14"/>
  <c r="D2" i="14" s="1"/>
</calcChain>
</file>

<file path=xl/sharedStrings.xml><?xml version="1.0" encoding="utf-8"?>
<sst xmlns="http://schemas.openxmlformats.org/spreadsheetml/2006/main" count="184" uniqueCount="169">
  <si>
    <t>NOTAS</t>
  </si>
  <si>
    <t>CONFIGURACIÓN DEL CALENDARIO</t>
  </si>
  <si>
    <t>AÑO</t>
  </si>
  <si>
    <t>INICIO DE LA SEMANA</t>
  </si>
  <si>
    <t>LUNES</t>
  </si>
  <si>
    <t>Reunión de gabinete presidencia.</t>
  </si>
  <si>
    <t>Mesa de paz modalidad virtual.</t>
  </si>
  <si>
    <t>Capacitación a seguridad Publica.
Reunión IMJUVET.
Reunión COMUCAT.</t>
  </si>
  <si>
    <t>Capacitación a seguridad pública "Perspectiva de género"
Junta de gobierno IMJUVET 3ra sesión ordinaria, centro cultural el refugio.
Junta de gobierno COMUCAT 2DA sesión ordinaria centro cultural el refugio.</t>
  </si>
  <si>
    <t>Capacitación a seguridad pública "Violencia familiar"
Brigada de paz Col. Las Liebres.</t>
  </si>
  <si>
    <t>Capacitación a seguridad pública "feminicidio"</t>
  </si>
  <si>
    <t>Mesa de paz ISSTE Tlajomulco.
Capacitación a seguridad publica "Violencia sexual y espacios públicos"
Feria de paz, Col. Las liebres.
Reunión LAVARTEX</t>
  </si>
  <si>
    <t>Capacitación a seguridad pública "Violencia de género: tipos y modalidades.
Brigada de paz Col. Las liebres.
Recoger gafetes.</t>
  </si>
  <si>
    <t>Capacitación a seguridad Publica "Violencia familiar"</t>
  </si>
  <si>
    <t>Capacitación a seguridad pública "Perspectiva de género"
Mesa de trabajo:
Dirección
 Politicas públicas.
Capacitación.</t>
  </si>
  <si>
    <t>Capacitación a seguridad pública "Violencia de género: tipos y modalidades"
Reunión ciencias de la salud.
Brigada de paz, Col. La Duraznera.</t>
  </si>
  <si>
    <t>Capacitación a seguridad pública "Feminicidio"
Mesa de paz virtual.
Feria de paz, Col. La Duraznera</t>
  </si>
  <si>
    <t xml:space="preserve">Capacitación a seguridad pública </t>
  </si>
  <si>
    <t>Capacitación a seguridad pública "Violencia sexual y espacios públicos"
Reunión COMUCAT.
Brigada de paz, Col. La Duraznera.
Reunión ex sala de presidentes.</t>
  </si>
  <si>
    <t xml:space="preserve">Taller Oratoria.
Reunión presidencia. </t>
  </si>
  <si>
    <t>Reunión seguimieto por áreas.</t>
  </si>
  <si>
    <t>Mesa juridica de casos, revisión de indicadores primer contato.</t>
  </si>
  <si>
    <t>Entrevista comunicación social del ayuntamiento.
Mesa de trabajo rumbo al 8M.</t>
  </si>
  <si>
    <t>Mesa técnica de transversalización.
Mesa de trabajo rumbo al 8M.</t>
  </si>
  <si>
    <t>Brigada de la paz Col. Las Huertas.
Taller derechos laborales y familiares Centro Comunitario Xamixtli.
Mesa de trabajo rumbo al 8M.</t>
  </si>
  <si>
    <t>Brigada de la paz Col. Las Huertas.
Capacitación "Violencia de género" SISEMH
Informe mensual de actividades.
Mesa de trabajo rumbo al 8M.</t>
  </si>
  <si>
    <t>Feria de paz Co. Las Huertas.
Mesa de paz virtual.
LAVARTEX, revisión convenio.
Reunión presidencia.
Reunión secretaria dede gobernanza.
Entrevista.
Mesa de trabajo rumbo al 8M.</t>
  </si>
  <si>
    <t>Reunión seguimieto por áreas.
Reunión regidoras.</t>
  </si>
  <si>
    <t>Reunión supervisión de programas, capacitaciones y talleres.</t>
  </si>
  <si>
    <t>Capacitación interna al personal.</t>
  </si>
  <si>
    <t>Dia de asueto.</t>
  </si>
  <si>
    <t>Taller oratoria.</t>
  </si>
  <si>
    <t>FEVIMTRA
Capacitación
Violencia digital en contra de las Mujeres en México.</t>
  </si>
  <si>
    <r>
      <rPr>
        <b/>
        <sz val="11"/>
        <color theme="1" tint="0.24994659260841701"/>
        <rFont val="Sylfaen"/>
        <family val="1"/>
        <scheme val="minor"/>
      </rPr>
      <t>FEVIMTRA</t>
    </r>
    <r>
      <rPr>
        <sz val="11"/>
        <color theme="1" tint="0.24994659260841701"/>
        <rFont val="Sylfaen"/>
        <family val="2"/>
        <scheme val="minor"/>
      </rPr>
      <t xml:space="preserve">
Capacitación- Programa nacional alerta amber México: casos prácticos.</t>
    </r>
  </si>
  <si>
    <t>Reunión de gabinete.</t>
  </si>
  <si>
    <t>Entrega de invitaciones 8M
Entrega lona a apoyo técnico.</t>
  </si>
  <si>
    <t xml:space="preserve">Taller de oratoria. </t>
  </si>
  <si>
    <t>Rally Cientificas del futuro, C.C. Xamixtli.
Informe de actividades 2025, Sala Cabildo.</t>
  </si>
  <si>
    <t xml:space="preserve">Brigada de paz.
Col. Camichines.
Taller globoflexia.
Reunión ciencias de la salud.
</t>
  </si>
  <si>
    <t>Brigada de paz.
Col. Camichines.
Reunión secretaria de fomento económico.</t>
  </si>
  <si>
    <t>Feria de paz Col. Camichines.
Mesa de paz virtual.</t>
  </si>
  <si>
    <t xml:space="preserve">Mesa interinstitucional Comisaria de San Pedro Tlaquepaque.
Mesa de trabajo interna.
Conversatorio la mujer y la niña en la ciencia, secundaria 18.
</t>
  </si>
  <si>
    <t>Mesa de trabajo rumbo al 8M.
Amor romántico, redes sociales y violencia invisible, secunadaria mixta 60.</t>
  </si>
  <si>
    <t xml:space="preserve">Brigada de paz Col. San Sebastianito.
Taller globoflexia.
Rally centificas del furuto, primaria.
Reunón delegaciones.
</t>
  </si>
  <si>
    <t>Brigada de paz Col. San Sebastianito.
FEVIMTRA, capacitación, Violencia digital en contra de las mujeres en MÉXICO.
TLALIC, ex capilla del museo pantaleón panduro.</t>
  </si>
  <si>
    <t xml:space="preserve">Mesa de paz virtual.
Feria de paz Col. San Sebastianito.
Mesa de trabajo rumbo al 8M.
Reunión proveedor figura simbolica 8M. </t>
  </si>
  <si>
    <t xml:space="preserve">Taller oratoria.
Reunión comunicación social del Ayuntamiento. </t>
  </si>
  <si>
    <t xml:space="preserve">Mesa de trabajo CJM Sede San Pedro Tlaquepaque.
Auditoria superior del estado de Jalisco, Oficios.
</t>
  </si>
  <si>
    <t xml:space="preserve">Brigada de paz Col. Santa Maria Tequepexpan.
Taller globoflexia.
Amor romantico, empresa ARROW.
Mesa de trabajo 8M.
Reunión delegaciones.
Marcha exploratoria San Martin de las Flores. 
</t>
  </si>
  <si>
    <t>Brigada de paz Col. Santa Maria Tequepexpan.
Mesa de trabajo rumbo al 8M.
Compra de playeras 8M.
Reunión explanada de San Martin de las Flores (logistica, apoyo técnico, delegado)</t>
  </si>
  <si>
    <t>Feria de paz Col. Santa Maria Tequepexpan.
Capacitación "amor por la paz" secundaria.
Reunión 8M.
Reunión Bienestar.
Reunión proveedor luces.
Compra de playeras 8M.</t>
  </si>
  <si>
    <t>Taller globoflexia.
Taller de defensa personal ARROW.
Recoger lona 8M.</t>
  </si>
  <si>
    <t xml:space="preserve">Mesa de paz virtual.
Capacitación LAVARTEX- Construcción de identidad.
Reunión de presentación y planeación anual 2026 Programa Estatal de Contención PECE, cuida a quien te cuida.
Mesa de trabajo CJM Sede en San Pedro Tlaquepaque. </t>
  </si>
  <si>
    <t>Día internacional de las mujeres.</t>
  </si>
  <si>
    <t>Recolección de cartas 8M
Coordinación con Alumbrado Público
Reunión delegación Loma Bonita
Reunión delegación Santa María Tequepexpan.</t>
  </si>
  <si>
    <t>Brigada San Martín de las Flores
Supervisión de instalación de luminarias
Reunión delegación Tateposco</t>
  </si>
  <si>
    <t>Brigada San Martín de las Flores
Reunión delegación Las Juntas y San Pedrito
Taller de globoflexia (IMMUJERES)</t>
  </si>
  <si>
    <t>Brigada de Paz – Toluquilla
Reunión interdelegacional
Mesa de seguridad y protección ciudadana
Ensayo evento 8M</t>
  </si>
  <si>
    <t>Mesa de Paz (virtual)
Feria de Paz – Toluquilla
Gestión de insumos para evento 8M
Reunión delegación Calerilla y López Cotilla</t>
  </si>
  <si>
    <t>Evento conmemorativo 8M
“Iluminando por la igualdad”</t>
  </si>
  <si>
    <t>Reunión de presidencia
Conferencia: “De los fracasos al éxito”</t>
  </si>
  <si>
    <t>Conferencia: Amor romántico y violencia invisible
Preparatoria Regional Santa Anita</t>
  </si>
  <si>
    <t>Taller: Relaciones afectivas y consentimiento (COBAEJ)
Conferencia UNIVER: Violencia de género</t>
  </si>
  <si>
    <t>Brigada de Paz – Miravalle
Taller “Sororidad y afiliamiento” (LAVARTEX)
Reunión de presidencia</t>
  </si>
  <si>
    <t>Mesa de Paz (virtual)
Feria de Paz – Miravalle
Taller “Sororidad y afiliamiento”</t>
  </si>
  <si>
    <t>Evento: “Mujer Emprende”
(Secretaría de Bienestar)</t>
  </si>
  <si>
    <t>Conmemoración Natalicio Benito Juárez</t>
  </si>
  <si>
    <t>Capacitación: Tipos y modalidades de violencia</t>
  </si>
  <si>
    <t>Brigada de Paz – El Sauz
Laboratorio de liderazgo femenino
Foro de consulta pública
Taller de defensa personal</t>
  </si>
  <si>
    <t>Brigada de Paz – El Sauz
Seguimiento a programas federales</t>
  </si>
  <si>
    <t>Mesa estatal de instancias municipales
Feria de Paz – El Sauz</t>
  </si>
  <si>
    <t>Mesa de trabajo: atención integral y prevención</t>
  </si>
  <si>
    <t>Capacitación continua (violencia)</t>
  </si>
  <si>
    <t>Brigada de Paz – Santa Cruz del Valle</t>
  </si>
  <si>
    <t>Vinculación ITESO
Capacitación BANAVIM</t>
  </si>
  <si>
    <t>Mesa de Paz (virtual)
Feria de Paz – Santa Cruz del Valle</t>
  </si>
  <si>
    <t>Reunión de presidencia</t>
  </si>
  <si>
    <t>Reunión operativa interna</t>
  </si>
  <si>
    <t>Junta de Trabajo
Evento Día del Archivista</t>
  </si>
  <si>
    <t xml:space="preserve">“Los Derechos de la Mujer y la Niñez en la Transversalidad del Nuevo Sistema”
CJM Sede San Pedro Tlaquepaque.
</t>
  </si>
  <si>
    <t xml:space="preserve">Brigada de Paz.
Col. El Morito
TODAS EN RUTA
IMMIST.
Reunión presidencia programas federales.
 </t>
  </si>
  <si>
    <t xml:space="preserve">Mesa de paz virtual.
Feria de paz.
Col. El Morito
Junta de gobierno
COMUCAT
3ra sesión Ordinaria.
9:00 AM
Pantaleón Panduro.
Programa Estrategia ALE, ejercicio 2026.
SISEMH
</t>
  </si>
  <si>
    <t xml:space="preserve">Programa Estatal de Contención Emocional (PECE) 2026 "Cuida a quien cuida"
Bosque los Colomos
Acoso y Hostigamiento sexual.
Paquetería Ampm
</t>
  </si>
  <si>
    <t>Brigada de Paz.
Col. Las Juntas</t>
  </si>
  <si>
    <t xml:space="preserve">Brigada de Paz.
Col. Las Juntas
Programa Estatal de Contención Emocional (PECE) 2026 "Cuida a quien cuida"
Bosque los Colomos
Reunión Líder Lomas de San Miguel
Dirección
Mesa de trabajo IMJUVET
</t>
  </si>
  <si>
    <t xml:space="preserve">Mesa de paz virtual.
Feria de paz.
Col. Las Juntas.
Cuarta sesión de la Junta de Gobierno
IMJUVET
Ex capilla del museo Pantaleón Panduro
LAVARTEX
Limites en las relaciones.
</t>
  </si>
  <si>
    <t>Delegación IMMS</t>
  </si>
  <si>
    <t xml:space="preserve">Programa Estatal de Contención Emocional (PECE) 2026 "Cuida a quien cuida"
Bosque los Colomos
Brigada de Paz.
Col. La Cofradía
</t>
  </si>
  <si>
    <t xml:space="preserve">Feria de paz. Col.
La Cofradía
Reunión de trabajo coordinadora CDC'S
Tlaquepaque.
DIF Tlaquepaque.
Programa Estatal de Contención Emocional (PECE) 2026 "Cuida a quien cuida"
Foro planificación, analisis y gestión.
Santa Anita.
Capacitación “Para la Presentación de la Declaración Patrimonial y de Intereses”
</t>
  </si>
  <si>
    <t>(PECE) ReunionBosque los colomos</t>
  </si>
  <si>
    <t>Lavartex Reunion Capacitaciones</t>
  </si>
  <si>
    <t>DIF Reunion</t>
  </si>
  <si>
    <t>UVI Reunion</t>
  </si>
  <si>
    <t>Reunión regidoras, Delegaciones Reunion.</t>
  </si>
  <si>
    <t xml:space="preserve">Brigada de Paz.
Col. El Morito
Programa Estatal de Contención Emocional (PECE) 2026 "Cuida a quien cuida"
Bosque los Colomos
Reunión COMUCAT 
</t>
  </si>
  <si>
    <t xml:space="preserve">Brigada de Paz.
Col. La Cofradía.
Foro planificación, analisis y gestión urbana.
El Verde.
"Recomendaciones y Acciones en el Marco del Mundial"
SISEMH
</t>
  </si>
  <si>
    <t>Reunión Politicas públicas y capacitación,</t>
  </si>
  <si>
    <t>Reunión área de primer contacto.</t>
  </si>
  <si>
    <t>Reunión comunicación social instituto.</t>
  </si>
  <si>
    <t>Plan de trabajo capacitación.</t>
  </si>
  <si>
    <t xml:space="preserve">Revisión expedientes y seguimiento usuarias. </t>
  </si>
  <si>
    <t>SUSPENCIÓN DE LABORES.</t>
  </si>
  <si>
    <t>Reunión de gabinete, presidencia.</t>
  </si>
  <si>
    <t>SUSPENSIÓN DE LABORES.</t>
  </si>
  <si>
    <t>Brigada de paz
Col. Santa Anita.</t>
  </si>
  <si>
    <t>Brigada de paz
Col. Santa ANITA.
Programa Estatal de Contención Emocional.
Bosque los colomos.</t>
  </si>
  <si>
    <t>Mesa de paz virtual.
Feria de paz Col. Santa Anita.
Acoso y Hostigamiento Sexual. DIMEO.
Alerta AMBER.</t>
  </si>
  <si>
    <t>Reunión presidencia.</t>
  </si>
  <si>
    <t xml:space="preserve">"El amor también se cuida: salud emocional de mamá"
Lomas de San Miguel.
Reinión patrimonio 
Revisión de espacios para Centro Libre
</t>
  </si>
  <si>
    <t>Programa Estatal de Contención Emocional.
Bosque los colomos.
Revisión espacio Centro Libre, Lomas del cuatro.</t>
  </si>
  <si>
    <t>Brigada de paz
Col. Tateposco.
"El amor también se cuida: salud emocional de mamá"
Col. El campesino.</t>
  </si>
  <si>
    <t>Brigada de paz
Col. Tateposco.
Programa Estatal de Contención Emocional.
Bosque los colomos.
Reunión pila seca Centro Libre.
Revisión espacio Centro libre, San Martin de las Flores.</t>
  </si>
  <si>
    <t>Mesa de paz virtual.
Feria de paz Col. Tateposco.
Violencia digital en contta de las mujeres en México.
Revisión espacio centro libre, San Martin de las Flores, en conjunto con SISEMH.</t>
  </si>
  <si>
    <r>
      <t xml:space="preserve">Programa Estatal de Contención Emocional.
Bosque los colomos.
</t>
    </r>
    <r>
      <rPr>
        <b/>
        <sz val="11"/>
        <color theme="1" tint="0.24994659260841701"/>
        <rFont val="Sylfaen"/>
        <family val="1"/>
        <scheme val="minor"/>
      </rPr>
      <t>Auditorio de PLAi</t>
    </r>
    <r>
      <rPr>
        <sz val="11"/>
        <color theme="1" tint="0.24994659260841701"/>
        <rFont val="Sylfaen"/>
        <family val="2"/>
        <scheme val="minor"/>
      </rPr>
      <t xml:space="preserve"> (Ciudad Creativa Digital), </t>
    </r>
    <r>
      <rPr>
        <b/>
        <sz val="11"/>
        <color theme="1" tint="0.24994659260841701"/>
        <rFont val="Sylfaen"/>
        <family val="1"/>
        <scheme val="minor"/>
      </rPr>
      <t>masterclass impartida por la Dra. Nuria Varela Menéndez</t>
    </r>
    <r>
      <rPr>
        <sz val="11"/>
        <color theme="1" tint="0.24994659260841701"/>
        <rFont val="Sylfaen"/>
        <family val="2"/>
        <scheme val="minor"/>
      </rPr>
      <t xml:space="preserve">
</t>
    </r>
  </si>
  <si>
    <t>Brigada de paz.
Col. Paseos del prado.</t>
  </si>
  <si>
    <r>
      <t xml:space="preserve">Brigada de paz.
Col. Paseos del prado.
</t>
    </r>
    <r>
      <rPr>
        <b/>
        <sz val="11"/>
        <color theme="1" tint="0.24994659260841701"/>
        <rFont val="Sylfaen"/>
        <family val="1"/>
        <scheme val="minor"/>
      </rPr>
      <t>Archivo General Municipal</t>
    </r>
    <r>
      <rPr>
        <sz val="11"/>
        <color theme="1" tint="0.24994659260841701"/>
        <rFont val="Sylfaen"/>
        <family val="2"/>
        <scheme val="minor"/>
      </rPr>
      <t xml:space="preserve"> de San Pedro Tlaquepaque "Manuel Cambre"</t>
    </r>
  </si>
  <si>
    <t>Mesa de paz virtual.
Feria de paz Col. Paseos del Prado.</t>
  </si>
  <si>
    <r>
      <rPr>
        <b/>
        <sz val="11"/>
        <color theme="1" tint="0.24994659260841701"/>
        <rFont val="Sylfaen"/>
        <family val="1"/>
        <scheme val="minor"/>
      </rPr>
      <t>"Masculinidades"</t>
    </r>
    <r>
      <rPr>
        <sz val="11"/>
        <color theme="1" tint="0.24994659260841701"/>
        <rFont val="Sylfaen"/>
        <family val="2"/>
        <scheme val="minor"/>
      </rPr>
      <t xml:space="preserve">
CECYTEJ 
Col. La Duraznera.
Museo Pantaleón Panduro
Reunión de gabinete.
</t>
    </r>
  </si>
  <si>
    <t>Reunión programa federal 
"Abogadas de las Mujeres"</t>
  </si>
  <si>
    <r>
      <t xml:space="preserve">Brigada de paz, Col. Francisco Silva Romero.
</t>
    </r>
    <r>
      <rPr>
        <b/>
        <sz val="11"/>
        <color theme="1" tint="0.24994659260841701"/>
        <rFont val="Sylfaen"/>
        <family val="1"/>
        <scheme val="minor"/>
      </rPr>
      <t>“Programa Nacional Alerta AMBER</t>
    </r>
    <r>
      <rPr>
        <sz val="11"/>
        <color theme="1" tint="0.24994659260841701"/>
        <rFont val="Sylfaen"/>
        <family val="2"/>
        <scheme val="minor"/>
      </rPr>
      <t xml:space="preserve"> México en comparativa de otros programas de búsqueda”
</t>
    </r>
  </si>
  <si>
    <r>
      <t xml:space="preserve">Brigada de paz, Col. Francisco Silva Romero.
</t>
    </r>
    <r>
      <rPr>
        <b/>
        <sz val="11"/>
        <color theme="1" tint="0.24994659260841701"/>
        <rFont val="Sylfaen"/>
        <family val="1"/>
        <scheme val="minor"/>
      </rPr>
      <t>Antes del silbido final:</t>
    </r>
    <r>
      <rPr>
        <sz val="11"/>
        <color theme="1" tint="0.24994659260841701"/>
        <rFont val="Sylfaen"/>
        <family val="2"/>
        <scheme val="minor"/>
      </rPr>
      <t xml:space="preserve">
Herramientas para atender la violencia contra las mujees en el marco mundial FIFA 2026.
Auditorio comisaría de Zapopan, Blvrd Panamericano 310, Zapopan, Jal.
</t>
    </r>
    <r>
      <rPr>
        <b/>
        <sz val="11"/>
        <color theme="1" tint="0.24994659260841701"/>
        <rFont val="Sylfaen"/>
        <family val="1"/>
        <scheme val="minor"/>
      </rPr>
      <t>"El amor también se cuida"</t>
    </r>
    <r>
      <rPr>
        <sz val="11"/>
        <color theme="1" tint="0.24994659260841701"/>
        <rFont val="Sylfaen"/>
        <family val="2"/>
        <scheme val="minor"/>
      </rPr>
      <t xml:space="preserve">
Col. La Cofradía.
Reunión transparencia.</t>
    </r>
  </si>
  <si>
    <r>
      <t xml:space="preserve">Feria de paz, Col. Francisco Silva Romero.
Mesa de paz virtual.
</t>
    </r>
    <r>
      <rPr>
        <b/>
        <sz val="11"/>
        <color theme="1" tint="0.24994659260841701"/>
        <rFont val="Sylfaen"/>
        <family val="1"/>
        <scheme val="minor"/>
      </rPr>
      <t>LAVARTEX</t>
    </r>
    <r>
      <rPr>
        <sz val="11"/>
        <color theme="1" tint="0.24994659260841701"/>
        <rFont val="Sylfaen"/>
        <family val="2"/>
        <scheme val="minor"/>
      </rPr>
      <t xml:space="preserve">
Virtual.
"Los sí; los no y los nunca: hablemos de consentimiento"
Conceptos básicos de la violencia de género en contra de las mujeres.
FEVIMTRA.</t>
    </r>
  </si>
  <si>
    <t xml:space="preserve">Reunión comunicación social del instituto y capacitación. </t>
  </si>
  <si>
    <t>"Prevención del feminicidio"
Instituto de formación y profesionalización policial.
Develación de la Sala de Regidurías</t>
  </si>
  <si>
    <t>Brigada de paz.
Col. La Soledad
Mesa de trabajo 
Dependencias de gobierno
Jurídico
Secretaria de seguridad y p. ciudadana
UVI
Obras Públicas</t>
  </si>
  <si>
    <t xml:space="preserve">Brigada de paz.
Col. La Soledad.
Mesa de Trabajo denominada “Colaboración transversal”
CJMSPTlaquepaque
"Prevención del feminicidio"
Instituto de formación y profesionalización policial.
Mesa de trabajo
Dependencias de gobierno
Instituto de las mujeres
Pila Seca
</t>
  </si>
  <si>
    <t xml:space="preserve">Mesa de paz virtual.
Feria de paz, Col. La Soledad.
Junta de gobierno
6ta sesión ordinaria. Instituto Municipal de las Mujeres y para la Igualdad Sustantiva en San Pedro Tlaquepaque
6ta sesión ordinaria </t>
  </si>
  <si>
    <t>Capacitación Herramientas para atender situaciones de violencia en razón de género en el Mundial.</t>
  </si>
  <si>
    <t>Brigada de paz
Col. El Tapatío</t>
  </si>
  <si>
    <t xml:space="preserve">Mesa de paz virtual.
Feria de paz
Col. El Tapatío
</t>
  </si>
  <si>
    <t xml:space="preserve">Violencia familiar
COORASEA.
Sesión informativa
elaboración del Manual de Contabilidad.
</t>
  </si>
  <si>
    <t>Brigada de paz
Col. Tepeyac
“Programa Nacional Alerta AMBER México: casos prácticos”</t>
  </si>
  <si>
    <t xml:space="preserve">Brigada de paz
Col. Tepeyac
“Violencia digital en contra de las mujeres en México”
"Inteligencia emocional"
Coca cola Toluquilla.
</t>
  </si>
  <si>
    <t>Mesa de paz virtual.
Feria de paz
Col. Tepeyac
Capacitación prevención del feminicidio
Col. El Álamo</t>
  </si>
  <si>
    <t>Reunión secretaria general</t>
  </si>
  <si>
    <t xml:space="preserve">Brigada de paz
Col. El Tapatío.
Reunión consejería jurídica.
</t>
  </si>
  <si>
    <t xml:space="preserve">Brigada de paz
Col. El Campesino.
Taller Presencial del MCG
Avenida Prolongación Alcalde No. 1955  Col. Miraflores PB
Aula numero 7 del Centro de Capacitación del Servidor Público
Reunión consejería jurídica
</t>
  </si>
  <si>
    <t>Brigada de paz
Col. El Campesino
Marcha exploratoria proyecto IV</t>
  </si>
  <si>
    <t xml:space="preserve">Mesa de paz virtual.
Feria de paz
Col. El Campesino.
Entrevista 
Comunicación social del ayuntamiento.
LAVARTEX
Violencia Digital.
“Programa Nacional Alerta AMBER México en comparativa de otros programas de búsqueda”
</t>
  </si>
  <si>
    <t>Mesa de paz
Sala Cabildo.
INVITACIÓN A REVISIÓN TÉCNICA DE LA PROPUESTA DE PLATAFORMA DEL ATLAS MUNICIPAL DE RIESGO DE VIOLENCIAS.
Sala Cabildo.</t>
  </si>
  <si>
    <t>Reunión UVI.</t>
  </si>
  <si>
    <t>Mesa de trabajo Politicas públicas.</t>
  </si>
  <si>
    <t xml:space="preserve">Mesa de trabajo UVI
</t>
  </si>
  <si>
    <t xml:space="preserve">SAT, Guadalajara. </t>
  </si>
  <si>
    <t xml:space="preserve">Mesa de trabajo área de transaprencia del instituto. </t>
  </si>
  <si>
    <t>Runión transparencia.Presidencia. 
Reunión áreas del instituto:
Capacitación
Primer contacto.</t>
  </si>
  <si>
    <t>Brigada de paz.
Col Toluquilla.</t>
  </si>
  <si>
    <t xml:space="preserve">Feria de paz.
Col Toluquilla.
Reunión comunicación social. </t>
  </si>
  <si>
    <t>Mesa de paz
Sala de Cabildo Presidencia Municipal San Pedro Tlaquepaque.</t>
  </si>
  <si>
    <t>Reunión violencia invisibles.</t>
  </si>
  <si>
    <t>Mesa de paz.
Sala de cabildo Presidencia Municipal San Pedro Tlaquepaque.
Relaciones afectivas, consentimiento y autonomía.
Paquetería AMPM.</t>
  </si>
  <si>
    <t>Brigada de paz.
Col. La Capacha.</t>
  </si>
  <si>
    <t>Feria de paz.
Col. La Capacha.</t>
  </si>
  <si>
    <t>Brigada de paz.
Col. La Capacha.
Prevención de conductas adictivas.
Coca-Cola.</t>
  </si>
  <si>
    <t>Capacitación.
Certificación
 ECO 539
“Aspectos generales en materia de tortura sexual contra las mujeres en México”
FGR</t>
  </si>
  <si>
    <t xml:space="preserve">Mesa de paz.
Sala de cabildo.
Presidencia Municipal San Pedro Tlaquepaque.
Capacitación.
Certificación
 ECO 539
Agenda de Verificaciones Archivísticas 2026.
SAT </t>
  </si>
  <si>
    <t>BIENESTAR
DELEGACIÓN LAS JUNTAS
"TALLER RECONOCIENDO LA VIOLENCIA, RECUPERANDO MI VOZ"
Reunión presidencia.</t>
  </si>
  <si>
    <t>Capacitación Secretaría de Salud
"Servicio Público con Igualdad: Construyendo instituciones libres de violencia.</t>
  </si>
  <si>
    <t>Brigada de paz.
Cerro del cuatro.
"Las palabras también construyen igualdad: transformando la comunicación pública"
SISEMH</t>
  </si>
  <si>
    <t xml:space="preserve">Brigada de paz.
Cerro del cuatro.
Capacitación en materia de archivos
Archivo Municipal 
"Manuel Cambre"
Firma de convenio LAVARTEX.  
7° Aniversario de Mujeres Empoderadas A.C. 
“Aquí Comienzan las Conexiones que Transforman Vidas”
</t>
  </si>
  <si>
    <t xml:space="preserve">Feria de paz.
Cerro del cuatro.
capacitación “Integración de la Prueba en Medios Electrónicos”
CJM Tlaquepaque.
</t>
  </si>
  <si>
    <t>Brigada de paz.
Col. Santibáñez.
Capacitación.
Certificación
 ECO 539
Capacitación certificación ECO755.</t>
  </si>
  <si>
    <t>Brigada de paz.
Col. Santibáñez.
Firma de convenio AMPM.</t>
  </si>
  <si>
    <t>Feria de paz.
Col. Santibáñez.
LAVARTEX
Violencia económica y autonomía financiera.</t>
  </si>
  <si>
    <t>Mesa de paz
Cabildo Tlajomulco de Zúñiga.
Centro Administrativo Tlajomulco (CAT)
Capacitación personal del instituto municipal de las mujeres
"Servicio Público con Igualdad: Construyendo instituciones libres de violencia.</t>
  </si>
  <si>
    <t xml:space="preserve">Proyecto IV
Reparación integral.
Áreas del instituto:
Capacitación
Políticas públicas.
Primer contacto. </t>
  </si>
  <si>
    <t>Brigada de paz.
Col. Santibáñez.
Reunión consejería jurídica, proyecto IV.</t>
  </si>
  <si>
    <t>Brigada de paz.
Col. Santibáñez.
Capacitación IMMIST
Servicio público con igualdad: construyendo instituciones libres de violencia. 
 Jornada de Interconexión/Incorporación S2 Municipal</t>
  </si>
  <si>
    <t xml:space="preserve">Feria de paz.
Col. Santibáñez.
Hostigamiento y Abuso sexual.
FGR.
Reunión presidencia.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</si>
</sst>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 &quot;€&quot;_-;\-* #,##0\ &quot;€&quot;_-;_-* &quot;-&quot;\ &quot;€&quot;_-;_-@_-"/>
    <numFmt numFmtId="165" formatCode="_-* #,##0.00\ &quot;€&quot;_-;\-* #,##0.00\ &quot;€&quot;_-;_-* &quot;-&quot;??\ &quot;€&quot;_-;_-@_-"/>
    <numFmt numFmtId="166" formatCode="_(* #,##0_);_(* \(#,##0\);_(* &quot;-&quot;_);_(@_)"/>
    <numFmt numFmtId="167" formatCode="_(* #,##0.00_);_(* \(#,##0.00\);_(* &quot;-&quot;??_);_(@_)"/>
    <numFmt numFmtId="168" formatCode="d"/>
  </numFmts>
  <fonts count="29">
    <font>
      <sz val="11"/>
      <color theme="1" tint="0.24994659260841701"/>
      <name val="Sylfaen"/>
      <family val="2"/>
      <scheme val="minor"/>
    </font>
    <font>
      <sz val="11"/>
      <color theme="1"/>
      <name val="Sylfaen"/>
      <family val="2"/>
      <charset val="134"/>
      <scheme val="minor"/>
    </font>
    <font>
      <sz val="8"/>
      <name val="Arial"/>
      <family val="2"/>
    </font>
    <font>
      <sz val="10"/>
      <name val="Century Gothic"/>
      <family val="2"/>
    </font>
    <font>
      <b/>
      <sz val="11"/>
      <color theme="0"/>
      <name val="Sylfaen"/>
      <family val="2"/>
      <scheme val="minor"/>
    </font>
    <font>
      <b/>
      <sz val="14"/>
      <color theme="0"/>
      <name val="Sylfaen"/>
      <family val="2"/>
      <scheme val="minor"/>
    </font>
    <font>
      <sz val="35"/>
      <color theme="4"/>
      <name val="Sylfaen"/>
      <family val="2"/>
      <scheme val="minor"/>
    </font>
    <font>
      <sz val="12"/>
      <color theme="4" tint="-0.24994659260841701"/>
      <name val="Sylfaen"/>
      <family val="1"/>
      <scheme val="major"/>
    </font>
    <font>
      <sz val="11"/>
      <color theme="1" tint="0.34998626667073579"/>
      <name val="Sylfaen"/>
      <family val="2"/>
      <scheme val="minor"/>
    </font>
    <font>
      <sz val="11"/>
      <color theme="4" tint="-0.24994659260841701"/>
      <name val="Sylfaen"/>
      <family val="2"/>
      <scheme val="minor"/>
    </font>
    <font>
      <sz val="11"/>
      <color indexed="63"/>
      <name val="Sylfaen"/>
      <family val="2"/>
      <scheme val="minor"/>
    </font>
    <font>
      <sz val="11"/>
      <name val="Sylfaen"/>
      <family val="2"/>
      <scheme val="minor"/>
    </font>
    <font>
      <b/>
      <sz val="11"/>
      <color theme="1" tint="0.34998626667073579"/>
      <name val="Sylfaen"/>
      <family val="2"/>
      <scheme val="minor"/>
    </font>
    <font>
      <sz val="11"/>
      <color theme="1" tint="0.24994659260841701"/>
      <name val="Sylfaen"/>
      <family val="2"/>
      <scheme val="minor"/>
    </font>
    <font>
      <sz val="11"/>
      <color rgb="FF006100"/>
      <name val="Sylfaen"/>
      <family val="2"/>
      <charset val="134"/>
      <scheme val="minor"/>
    </font>
    <font>
      <sz val="11"/>
      <color rgb="FF9C0006"/>
      <name val="Sylfaen"/>
      <family val="2"/>
      <charset val="134"/>
      <scheme val="minor"/>
    </font>
    <font>
      <sz val="11"/>
      <color rgb="FF9C5700"/>
      <name val="Sylfaen"/>
      <family val="2"/>
      <charset val="134"/>
      <scheme val="minor"/>
    </font>
    <font>
      <sz val="11"/>
      <color rgb="FF3F3F76"/>
      <name val="Sylfaen"/>
      <family val="2"/>
      <charset val="134"/>
      <scheme val="minor"/>
    </font>
    <font>
      <b/>
      <sz val="11"/>
      <color rgb="FF3F3F3F"/>
      <name val="Sylfaen"/>
      <family val="2"/>
      <charset val="134"/>
      <scheme val="minor"/>
    </font>
    <font>
      <b/>
      <sz val="11"/>
      <color rgb="FFFA7D00"/>
      <name val="Sylfaen"/>
      <family val="2"/>
      <charset val="134"/>
      <scheme val="minor"/>
    </font>
    <font>
      <sz val="11"/>
      <color rgb="FFFA7D00"/>
      <name val="Sylfaen"/>
      <family val="2"/>
      <charset val="134"/>
      <scheme val="minor"/>
    </font>
    <font>
      <b/>
      <sz val="11"/>
      <color theme="0"/>
      <name val="Sylfaen"/>
      <family val="2"/>
      <charset val="134"/>
      <scheme val="minor"/>
    </font>
    <font>
      <sz val="11"/>
      <color rgb="FFFF0000"/>
      <name val="Sylfaen"/>
      <family val="2"/>
      <charset val="134"/>
      <scheme val="minor"/>
    </font>
    <font>
      <i/>
      <sz val="11"/>
      <color rgb="FF7F7F7F"/>
      <name val="Sylfaen"/>
      <family val="2"/>
      <charset val="134"/>
      <scheme val="minor"/>
    </font>
    <font>
      <b/>
      <sz val="11"/>
      <color theme="1"/>
      <name val="Sylfaen"/>
      <family val="2"/>
      <charset val="134"/>
      <scheme val="minor"/>
    </font>
    <font>
      <sz val="11"/>
      <color theme="0"/>
      <name val="Sylfaen"/>
      <family val="2"/>
      <charset val="134"/>
      <scheme val="minor"/>
    </font>
    <font>
      <b/>
      <sz val="11"/>
      <color theme="1" tint="0.24994659260841701"/>
      <name val="Sylfaen"/>
      <family val="1"/>
      <scheme val="minor"/>
    </font>
    <font>
      <sz val="11"/>
      <color theme="1" tint="0.24994659260841701"/>
      <name val="Sylfaen"/>
      <family val="1"/>
      <scheme val="minor"/>
    </font>
    <font>
      <sz val="8"/>
      <name val="Sylfaen"/>
      <family val="2"/>
      <scheme val="minor"/>
    </font>
  </fonts>
  <fills count="35">
    <fill>
      <patternFill patternType="none"/>
    </fill>
    <fill>
      <patternFill patternType="gray125"/>
    </fill>
    <fill>
      <patternFill patternType="solid">
        <fgColor indexed="9"/>
        <bgColor indexed="64"/>
      </patternFill>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top"/>
    </xf>
    <xf numFmtId="0" fontId="10" fillId="3" borderId="0" applyNumberFormat="0" applyBorder="0" applyAlignment="0" applyProtection="0"/>
    <xf numFmtId="0" fontId="9" fillId="0" borderId="3" applyNumberFormat="0" applyFill="0" applyProtection="0">
      <alignment horizontal="left" vertical="center" indent="1"/>
    </xf>
    <xf numFmtId="0" fontId="4" fillId="4" borderId="1" applyNumberFormat="0" applyAlignment="0" applyProtection="0"/>
    <xf numFmtId="0" fontId="5" fillId="5" borderId="2" applyNumberFormat="0" applyProtection="0">
      <alignment vertical="center"/>
    </xf>
    <xf numFmtId="0" fontId="6" fillId="0" borderId="0" applyFill="0" applyBorder="0" applyProtection="0">
      <alignment vertical="center"/>
    </xf>
    <xf numFmtId="167"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0" fontId="12" fillId="6" borderId="0" applyBorder="0" applyProtection="0">
      <alignment horizontal="left" vertical="top" wrapText="1" indent="1"/>
    </xf>
    <xf numFmtId="168" fontId="8" fillId="0" borderId="0">
      <alignment horizontal="left" indent="1"/>
    </xf>
    <xf numFmtId="0" fontId="11" fillId="6" borderId="0" applyNumberFormat="0" applyFont="0" applyBorder="0" applyAlignment="0">
      <alignment horizontal="left" vertical="center" indent="1"/>
    </xf>
    <xf numFmtId="0" fontId="7" fillId="0" borderId="0">
      <alignment horizontal="left" indent="1"/>
    </xf>
    <xf numFmtId="0" fontId="9" fillId="0" borderId="0" applyFill="0" applyProtection="0"/>
    <xf numFmtId="0" fontId="13" fillId="0" borderId="0" applyFill="0" applyProtection="0"/>
    <xf numFmtId="0" fontId="14" fillId="7" borderId="0" applyNumberFormat="0" applyBorder="0" applyAlignment="0" applyProtection="0"/>
    <xf numFmtId="0" fontId="15" fillId="8" borderId="0" applyNumberFormat="0" applyBorder="0" applyAlignment="0" applyProtection="0"/>
    <xf numFmtId="0" fontId="16" fillId="9" borderId="0" applyNumberFormat="0" applyBorder="0" applyAlignment="0" applyProtection="0"/>
    <xf numFmtId="0" fontId="17" fillId="10" borderId="4" applyNumberFormat="0" applyAlignment="0" applyProtection="0"/>
    <xf numFmtId="0" fontId="18" fillId="11" borderId="5" applyNumberFormat="0" applyAlignment="0" applyProtection="0"/>
    <xf numFmtId="0" fontId="19" fillId="11" borderId="4" applyNumberFormat="0" applyAlignment="0" applyProtection="0"/>
    <xf numFmtId="0" fontId="20" fillId="0" borderId="6" applyNumberFormat="0" applyFill="0" applyAlignment="0" applyProtection="0"/>
    <xf numFmtId="0" fontId="21" fillId="12" borderId="7" applyNumberFormat="0" applyAlignment="0" applyProtection="0"/>
    <xf numFmtId="0" fontId="22" fillId="0" borderId="0" applyNumberFormat="0" applyFill="0" applyBorder="0" applyAlignment="0" applyProtection="0"/>
    <xf numFmtId="0" fontId="13" fillId="13" borderId="8" applyNumberFormat="0" applyFont="0" applyAlignment="0" applyProtection="0"/>
    <xf numFmtId="0" fontId="23" fillId="0" borderId="0" applyNumberFormat="0" applyFill="0" applyBorder="0" applyAlignment="0" applyProtection="0"/>
    <xf numFmtId="0" fontId="24" fillId="0" borderId="9" applyNumberFormat="0" applyFill="0" applyAlignment="0" applyProtection="0"/>
    <xf numFmtId="0" fontId="1" fillId="14" borderId="0" applyNumberFormat="0" applyBorder="0" applyAlignment="0" applyProtection="0"/>
    <xf numFmtId="0" fontId="1" fillId="15" borderId="0" applyNumberFormat="0" applyBorder="0" applyAlignment="0" applyProtection="0"/>
    <xf numFmtId="0" fontId="25"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5"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5"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50">
    <xf numFmtId="0" fontId="0" fillId="0" borderId="0" xfId="0">
      <alignment vertical="top"/>
    </xf>
    <xf numFmtId="0" fontId="0" fillId="2" borderId="0" xfId="0" applyFill="1">
      <alignment vertical="top"/>
    </xf>
    <xf numFmtId="0" fontId="3" fillId="0" borderId="0" xfId="0" applyFont="1">
      <alignment vertical="top"/>
    </xf>
    <xf numFmtId="0" fontId="9" fillId="2" borderId="0" xfId="2" applyFill="1" applyBorder="1" applyAlignment="1">
      <alignment vertical="center"/>
    </xf>
    <xf numFmtId="0" fontId="6" fillId="0" borderId="0" xfId="5" applyFill="1" applyBorder="1" applyAlignment="1">
      <alignment horizontal="right" vertical="center"/>
    </xf>
    <xf numFmtId="0" fontId="0" fillId="0" borderId="0" xfId="0" applyAlignment="1">
      <alignment horizontal="left" indent="1"/>
    </xf>
    <xf numFmtId="0" fontId="0" fillId="2" borderId="0" xfId="0" applyFill="1" applyAlignment="1">
      <alignment horizontal="right"/>
    </xf>
    <xf numFmtId="0" fontId="6" fillId="2" borderId="0" xfId="5" applyFill="1" applyAlignment="1">
      <alignment horizontal="left" vertical="center"/>
    </xf>
    <xf numFmtId="0" fontId="9" fillId="0" borderId="3" xfId="2" applyFill="1">
      <alignment horizontal="left" vertical="center" indent="1"/>
    </xf>
    <xf numFmtId="0" fontId="7" fillId="0" borderId="0" xfId="14">
      <alignment horizontal="left" indent="1"/>
    </xf>
    <xf numFmtId="0" fontId="13" fillId="0" borderId="0" xfId="16"/>
    <xf numFmtId="0" fontId="0" fillId="6" borderId="0" xfId="13" applyFont="1" applyAlignment="1">
      <alignment vertical="top"/>
    </xf>
    <xf numFmtId="14" fontId="0" fillId="0" borderId="0" xfId="0" applyNumberFormat="1">
      <alignment vertical="top"/>
    </xf>
    <xf numFmtId="168" fontId="8" fillId="0" borderId="0" xfId="12">
      <alignment horizontal="left" indent="1"/>
    </xf>
    <xf numFmtId="168" fontId="8" fillId="6" borderId="0" xfId="13" applyNumberFormat="1" applyFont="1" applyAlignment="1">
      <alignment horizontal="left" wrapText="1" indent="1"/>
    </xf>
    <xf numFmtId="168" fontId="8" fillId="6" borderId="0" xfId="13" applyNumberFormat="1" applyFont="1" applyAlignment="1">
      <alignment horizontal="left" indent="1"/>
    </xf>
    <xf numFmtId="0" fontId="0" fillId="6" borderId="0" xfId="13" applyFont="1" applyAlignment="1">
      <alignment vertical="top" wrapText="1"/>
    </xf>
    <xf numFmtId="0" fontId="0" fillId="0" borderId="0" xfId="0" applyAlignment="1">
      <alignment vertical="top" wrapText="1"/>
    </xf>
    <xf numFmtId="168" fontId="8" fillId="6" borderId="0" xfId="13" applyNumberFormat="1" applyFont="1" applyAlignment="1">
      <alignment horizontal="left" wrapText="1"/>
    </xf>
    <xf numFmtId="168" fontId="8" fillId="0" borderId="0" xfId="12" applyAlignment="1">
      <alignment horizontal="left" wrapText="1"/>
    </xf>
    <xf numFmtId="0" fontId="0" fillId="0" borderId="0" xfId="0" applyAlignment="1">
      <alignment horizontal="center" vertical="center" wrapText="1"/>
    </xf>
    <xf numFmtId="0" fontId="9" fillId="2" borderId="0" xfId="2" applyFill="1" applyBorder="1" applyAlignment="1">
      <alignment vertical="center" wrapText="1"/>
    </xf>
    <xf numFmtId="0" fontId="6" fillId="0" borderId="0" xfId="5" applyFill="1" applyBorder="1" applyAlignment="1">
      <alignment horizontal="right" vertical="center" wrapText="1"/>
    </xf>
    <xf numFmtId="0" fontId="0" fillId="2" borderId="0" xfId="0" applyFill="1" applyAlignment="1">
      <alignment vertical="top" wrapText="1"/>
    </xf>
    <xf numFmtId="0" fontId="9" fillId="0" borderId="3" xfId="2" applyFill="1" applyAlignment="1">
      <alignment horizontal="left" vertical="center" wrapText="1"/>
    </xf>
    <xf numFmtId="0" fontId="3" fillId="0" borderId="0" xfId="0" applyFont="1" applyAlignment="1">
      <alignment vertical="top" wrapText="1"/>
    </xf>
    <xf numFmtId="0" fontId="0" fillId="0" borderId="0" xfId="0" applyAlignment="1">
      <alignment horizontal="left" wrapText="1"/>
    </xf>
    <xf numFmtId="0" fontId="0" fillId="6" borderId="0" xfId="13" applyFont="1" applyAlignment="1">
      <alignment horizontal="center" vertical="center" wrapText="1"/>
    </xf>
    <xf numFmtId="0" fontId="27" fillId="0" borderId="0" xfId="0" applyFont="1" applyAlignment="1">
      <alignment horizontal="center" vertical="center" wrapText="1"/>
    </xf>
    <xf numFmtId="168" fontId="8" fillId="6" borderId="0" xfId="13" applyNumberFormat="1" applyFont="1" applyAlignment="1">
      <alignment horizontal="center" vertical="center" wrapText="1"/>
    </xf>
    <xf numFmtId="168" fontId="8" fillId="0" borderId="0" xfId="12" applyAlignment="1">
      <alignment horizontal="center" vertical="center" wrapText="1"/>
    </xf>
    <xf numFmtId="0" fontId="0" fillId="6" borderId="0" xfId="13" applyFont="1" applyAlignment="1">
      <alignment horizontal="center" vertical="center" wrapText="1"/>
    </xf>
    <xf numFmtId="0" fontId="0" fillId="0" borderId="0" xfId="0" applyAlignment="1">
      <alignment horizontal="center" vertical="center"/>
    </xf>
    <xf numFmtId="0" fontId="0" fillId="6" borderId="0" xfId="13" applyFont="1" applyAlignment="1">
      <alignment horizontal="center" vertical="center" wrapText="1"/>
    </xf>
    <xf numFmtId="0" fontId="0" fillId="6" borderId="0" xfId="13" applyFont="1" applyAlignment="1">
      <alignment horizontal="center" vertical="center" wrapText="1"/>
    </xf>
    <xf numFmtId="0" fontId="0" fillId="6" borderId="0" xfId="13" applyFont="1" applyAlignment="1">
      <alignment horizontal="center" vertical="center"/>
    </xf>
    <xf numFmtId="0" fontId="0" fillId="6" borderId="0" xfId="13" applyFont="1" applyAlignment="1">
      <alignment horizontal="center" vertical="center" wrapText="1"/>
    </xf>
    <xf numFmtId="0" fontId="0" fillId="6" borderId="0" xfId="13" applyFont="1" applyAlignment="1">
      <alignment vertical="top" wrapText="1"/>
    </xf>
    <xf numFmtId="0" fontId="0" fillId="6" borderId="0" xfId="13" applyFont="1" applyAlignment="1">
      <alignment horizontal="center" vertical="center" wrapText="1"/>
    </xf>
    <xf numFmtId="0" fontId="0" fillId="6" borderId="0" xfId="13" applyFont="1" applyAlignment="1">
      <alignment horizontal="center" vertical="center" wrapText="1"/>
    </xf>
    <xf numFmtId="0" fontId="12" fillId="6" borderId="0" xfId="11">
      <alignment horizontal="left" vertical="top" wrapText="1" indent="1"/>
    </xf>
    <xf numFmtId="0" fontId="0" fillId="6" borderId="0" xfId="13" applyFont="1" applyAlignment="1">
      <alignment vertical="top"/>
    </xf>
    <xf numFmtId="0" fontId="9" fillId="2" borderId="0" xfId="15" applyFill="1"/>
    <xf numFmtId="0" fontId="6" fillId="2" borderId="0" xfId="5" applyFill="1" applyBorder="1">
      <alignment vertical="center"/>
    </xf>
    <xf numFmtId="0" fontId="12" fillId="6" borderId="0" xfId="11" applyAlignment="1">
      <alignment horizontal="left" vertical="top" wrapText="1"/>
    </xf>
    <xf numFmtId="0" fontId="0" fillId="6" borderId="0" xfId="13" applyFont="1" applyAlignment="1">
      <alignment vertical="top" wrapText="1"/>
    </xf>
    <xf numFmtId="0" fontId="6" fillId="2" borderId="0" xfId="5" applyFill="1" applyBorder="1" applyAlignment="1">
      <alignment horizontal="left" vertical="center" wrapText="1"/>
    </xf>
    <xf numFmtId="0" fontId="12" fillId="6" borderId="0" xfId="11" applyAlignment="1">
      <alignment horizontal="center" vertical="center" wrapText="1"/>
    </xf>
    <xf numFmtId="0" fontId="0" fillId="6" borderId="0" xfId="13" applyFont="1" applyAlignment="1">
      <alignment horizontal="center" vertical="center" wrapText="1"/>
    </xf>
    <xf numFmtId="0" fontId="6" fillId="2" borderId="0" xfId="5" applyFill="1" applyBorder="1" applyAlignment="1">
      <alignment horizontal="left" vertical="center"/>
    </xf>
  </cellXfs>
  <cellStyles count="50">
    <cellStyle name="20% - Énfasis1" xfId="29" builtinId="30" customBuiltin="1"/>
    <cellStyle name="20% - Énfasis2" xfId="32" builtinId="34" customBuiltin="1"/>
    <cellStyle name="20% - Énfasis3" xfId="36" builtinId="38" customBuiltin="1"/>
    <cellStyle name="20% - Énfasis4" xfId="40" builtinId="42" customBuiltin="1"/>
    <cellStyle name="20% - Énfasis5" xfId="43" builtinId="46" customBuiltin="1"/>
    <cellStyle name="20% - Énfasis6" xfId="47" builtinId="50" customBuiltin="1"/>
    <cellStyle name="40% - Énfasis1" xfId="1" builtinId="31" customBuiltin="1"/>
    <cellStyle name="40% - Énfasis2" xfId="33" builtinId="35" customBuiltin="1"/>
    <cellStyle name="40% - Énfasis3" xfId="37" builtinId="39" customBuiltin="1"/>
    <cellStyle name="40% - Énfasis4" xfId="41" builtinId="43" customBuiltin="1"/>
    <cellStyle name="40% - Énfasis5" xfId="44" builtinId="47" customBuiltin="1"/>
    <cellStyle name="40% - Énfasis6" xfId="48" builtinId="51" customBuiltin="1"/>
    <cellStyle name="60% - Énfasis1" xfId="30" builtinId="32" customBuiltin="1"/>
    <cellStyle name="60% - Énfasis2" xfId="34" builtinId="36" customBuiltin="1"/>
    <cellStyle name="60% - Énfasis3" xfId="38" builtinId="40" customBuiltin="1"/>
    <cellStyle name="60% - Énfasis4" xfId="42" builtinId="44" customBuiltin="1"/>
    <cellStyle name="60% - Énfasis5" xfId="45" builtinId="48" customBuiltin="1"/>
    <cellStyle name="60% - Énfasis6" xfId="49" builtinId="52" customBuiltin="1"/>
    <cellStyle name="Bueno" xfId="17" builtinId="26" customBuiltin="1"/>
    <cellStyle name="Cálculo" xfId="22" builtinId="22" customBuiltin="1"/>
    <cellStyle name="Celda de comprobación" xfId="24" builtinId="23" customBuiltin="1"/>
    <cellStyle name="Celda vinculada" xfId="23" builtinId="24" customBuiltin="1"/>
    <cellStyle name="Con bandas" xfId="13" xr:uid="{00000000-0005-0000-0000-000003000000}"/>
    <cellStyle name="Día" xfId="12" xr:uid="{00000000-0005-0000-0000-000008000000}"/>
    <cellStyle name="Encabezado 1" xfId="2" builtinId="16" customBuiltin="1"/>
    <cellStyle name="Encabezado 4" xfId="11" builtinId="19" customBuiltin="1"/>
    <cellStyle name="Énfasis1" xfId="3" builtinId="29" customBuiltin="1"/>
    <cellStyle name="Énfasis2" xfId="31" builtinId="33" customBuiltin="1"/>
    <cellStyle name="Énfasis3" xfId="35" builtinId="37" customBuiltin="1"/>
    <cellStyle name="Énfasis4" xfId="39" builtinId="41" customBuiltin="1"/>
    <cellStyle name="Énfasis5" xfId="4" builtinId="45" customBuiltin="1"/>
    <cellStyle name="Énfasis6" xfId="46" builtinId="49" customBuiltin="1"/>
    <cellStyle name="Entrada" xfId="20" builtinId="20" customBuiltin="1"/>
    <cellStyle name="Entrada de configuración" xfId="14" xr:uid="{00000000-0005-0000-0000-00000F000000}"/>
    <cellStyle name="Incorrecto" xfId="18" builtinId="27" customBuiltin="1"/>
    <cellStyle name="Millares" xfId="6" builtinId="3" customBuiltin="1"/>
    <cellStyle name="Millares [0]" xfId="7" builtinId="6" customBuiltin="1"/>
    <cellStyle name="Moneda" xfId="8" builtinId="4" customBuiltin="1"/>
    <cellStyle name="Moneda [0]" xfId="9" builtinId="7" customBuiltin="1"/>
    <cellStyle name="Neutral" xfId="19" builtinId="28" customBuiltin="1"/>
    <cellStyle name="Normal" xfId="0" builtinId="0" customBuiltin="1"/>
    <cellStyle name="Notas" xfId="26" builtinId="10" customBuiltin="1"/>
    <cellStyle name="Porcentaje" xfId="10" builtinId="5" customBuiltin="1"/>
    <cellStyle name="Salida" xfId="21" builtinId="21" customBuiltin="1"/>
    <cellStyle name="Texto de advertencia" xfId="25" builtinId="11" customBuiltin="1"/>
    <cellStyle name="Texto explicativo" xfId="27" builtinId="53" customBuiltin="1"/>
    <cellStyle name="Título" xfId="5" builtinId="15" customBuiltin="1"/>
    <cellStyle name="Título 2" xfId="15" builtinId="17" customBuiltin="1"/>
    <cellStyle name="Título 3" xfId="16" builtinId="18" customBuiltin="1"/>
    <cellStyle name="Total" xfId="28" builtinId="25" customBuiltin="1"/>
  </cellStyles>
  <dxfs count="24">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Global Calendar">
      <a:dk1>
        <a:sysClr val="windowText" lastClr="000000"/>
      </a:dk1>
      <a:lt1>
        <a:sysClr val="window" lastClr="FFFFFF"/>
      </a:lt1>
      <a:dk2>
        <a:srgbClr val="404040"/>
      </a:dk2>
      <a:lt2>
        <a:srgbClr val="F6F6F1"/>
      </a:lt2>
      <a:accent1>
        <a:srgbClr val="669933"/>
      </a:accent1>
      <a:accent2>
        <a:srgbClr val="E69216"/>
      </a:accent2>
      <a:accent3>
        <a:srgbClr val="609FC2"/>
      </a:accent3>
      <a:accent4>
        <a:srgbClr val="E6B819"/>
      </a:accent4>
      <a:accent5>
        <a:srgbClr val="DA695B"/>
      </a:accent5>
      <a:accent6>
        <a:srgbClr val="956895"/>
      </a:accent6>
      <a:hlink>
        <a:srgbClr val="609FC2"/>
      </a:hlink>
      <a:folHlink>
        <a:srgbClr val="956895"/>
      </a:folHlink>
    </a:clrScheme>
    <a:fontScheme name="Calendar">
      <a:majorFont>
        <a:latin typeface="Sylfaen"/>
        <a:ea typeface=""/>
        <a:cs typeface=""/>
      </a:majorFont>
      <a:minorFont>
        <a:latin typeface="Sylfaen"/>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autoPageBreaks="0" fitToPage="1"/>
  </sheetPr>
  <dimension ref="A1:K14"/>
  <sheetViews>
    <sheetView showGridLines="0" zoomScale="60" zoomScaleNormal="60" workbookViewId="0">
      <selection activeCell="L12" sqref="L12"/>
    </sheetView>
  </sheetViews>
  <sheetFormatPr baseColWidth="10" defaultColWidth="8.75" defaultRowHeight="15"/>
  <cols>
    <col min="1" max="1" width="2.625" customWidth="1"/>
    <col min="2" max="2" width="18.25" customWidth="1"/>
    <col min="3" max="8" width="17.625" customWidth="1"/>
    <col min="9" max="9" width="2.625" customWidth="1"/>
    <col min="10" max="10" width="23" customWidth="1"/>
    <col min="11" max="11" width="13.625" customWidth="1"/>
  </cols>
  <sheetData>
    <row r="1" spans="1:11" s="1" customFormat="1" ht="60" customHeight="1">
      <c r="A1"/>
      <c r="B1" s="43" t="str">
        <f>"enero "&amp;"de "&amp;CalendarYear</f>
        <v>enero de 2026</v>
      </c>
      <c r="C1" s="43"/>
      <c r="D1" s="43"/>
      <c r="E1" s="3"/>
      <c r="F1" s="3"/>
      <c r="G1" s="3"/>
      <c r="H1" s="7"/>
      <c r="J1" s="42" t="s">
        <v>1</v>
      </c>
      <c r="K1" s="42"/>
    </row>
    <row r="2" spans="1:11" s="2" customFormat="1" ht="21.75" customHeight="1" thickBot="1">
      <c r="A2"/>
      <c r="B2" s="8" t="str">
        <f>WeekStart</f>
        <v>LUNES</v>
      </c>
      <c r="C2" s="8" t="str">
        <f t="shared" ref="C2:H2" si="0">UPPER(TEXT(C3,"dddd"))</f>
        <v>MARTES</v>
      </c>
      <c r="D2" s="8" t="str">
        <f t="shared" si="0"/>
        <v>MIÉRCOLES</v>
      </c>
      <c r="E2" s="8" t="str">
        <f t="shared" si="0"/>
        <v>JUEVES</v>
      </c>
      <c r="F2" s="8" t="str">
        <f t="shared" si="0"/>
        <v>VIERNES</v>
      </c>
      <c r="G2" s="8" t="str">
        <f t="shared" si="0"/>
        <v>SÁBADO</v>
      </c>
      <c r="H2" s="8" t="str">
        <f t="shared" si="0"/>
        <v>DOMINGO</v>
      </c>
      <c r="J2" s="10" t="s">
        <v>2</v>
      </c>
      <c r="K2" s="9">
        <v>2026</v>
      </c>
    </row>
    <row r="3" spans="1:11" s="5" customFormat="1" ht="19.5" customHeight="1">
      <c r="A3"/>
      <c r="B3" s="13">
        <f t="array" ref="B3:H3">DaysAndWeeks+DATE(CalendarYear,1,1)-WEEKDAY(DATE(CalendarYear,1,1),(WeekStart="LUNES")+1)+1</f>
        <v>46020</v>
      </c>
      <c r="C3" s="13">
        <v>46021</v>
      </c>
      <c r="D3" s="13">
        <v>46022</v>
      </c>
      <c r="E3" s="13">
        <v>46023</v>
      </c>
      <c r="F3" s="13">
        <v>46024</v>
      </c>
      <c r="G3" s="13">
        <v>46025</v>
      </c>
      <c r="H3" s="13">
        <v>46026</v>
      </c>
      <c r="J3" s="10" t="s">
        <v>3</v>
      </c>
      <c r="K3" s="9" t="s">
        <v>4</v>
      </c>
    </row>
    <row r="4" spans="1:11" ht="57.95" customHeight="1">
      <c r="B4" s="17"/>
      <c r="C4" s="17"/>
      <c r="D4" s="17"/>
      <c r="E4" s="17"/>
      <c r="F4" s="17" t="s">
        <v>29</v>
      </c>
      <c r="G4" s="17" t="s">
        <v>29</v>
      </c>
      <c r="H4" s="17"/>
      <c r="J4" s="12"/>
    </row>
    <row r="5" spans="1:11" s="5" customFormat="1" ht="19.5" customHeight="1">
      <c r="A5"/>
      <c r="B5" s="18">
        <f t="array" ref="B5:H5">DaysAndWeeks+DATE(CalendarYear,1,1)-WEEKDAY(DATE(CalendarYear,1,1),(WeekStart="LUNES")+1)+8</f>
        <v>46027</v>
      </c>
      <c r="C5" s="18">
        <v>46028</v>
      </c>
      <c r="D5" s="18">
        <v>46029</v>
      </c>
      <c r="E5" s="18">
        <v>46030</v>
      </c>
      <c r="F5" s="18">
        <v>46031</v>
      </c>
      <c r="G5" s="18">
        <v>46032</v>
      </c>
      <c r="H5" s="18">
        <v>46033</v>
      </c>
    </row>
    <row r="6" spans="1:11" ht="57.95" customHeight="1">
      <c r="B6" s="27" t="s">
        <v>28</v>
      </c>
      <c r="C6" s="27" t="s">
        <v>5</v>
      </c>
      <c r="D6" s="27" t="s">
        <v>27</v>
      </c>
      <c r="E6" s="27" t="s">
        <v>21</v>
      </c>
      <c r="F6" s="27" t="s">
        <v>6</v>
      </c>
      <c r="G6" s="27" t="s">
        <v>20</v>
      </c>
      <c r="H6" s="16"/>
      <c r="J6" s="6"/>
    </row>
    <row r="7" spans="1:11" s="5" customFormat="1" ht="19.5" customHeight="1">
      <c r="A7"/>
      <c r="B7" s="19">
        <f t="array" ref="B7:H7">DaysAndWeeks+DATE(CalendarYear,1,1)-WEEKDAY(DATE(CalendarYear,1,1),(WeekStart="LUNES")+1)+15</f>
        <v>46034</v>
      </c>
      <c r="C7" s="19">
        <v>46035</v>
      </c>
      <c r="D7" s="19">
        <v>46036</v>
      </c>
      <c r="E7" s="19">
        <v>46037</v>
      </c>
      <c r="F7" s="19">
        <v>46038</v>
      </c>
      <c r="G7" s="19">
        <v>46039</v>
      </c>
      <c r="H7" s="19">
        <v>46040</v>
      </c>
      <c r="J7" s="6"/>
    </row>
    <row r="8" spans="1:11" ht="216.75" customHeight="1">
      <c r="B8" s="20" t="s">
        <v>7</v>
      </c>
      <c r="C8" s="20" t="s">
        <v>8</v>
      </c>
      <c r="D8" s="20" t="s">
        <v>9</v>
      </c>
      <c r="E8" s="20" t="s">
        <v>12</v>
      </c>
      <c r="F8" s="20" t="s">
        <v>11</v>
      </c>
      <c r="G8" s="20" t="s">
        <v>10</v>
      </c>
      <c r="H8" s="17"/>
    </row>
    <row r="9" spans="1:11" s="5" customFormat="1" ht="19.5" customHeight="1">
      <c r="A9"/>
      <c r="B9" s="18">
        <f t="array" ref="B9:H9">DaysAndWeeks+DATE(CalendarYear,1,1)-WEEKDAY(DATE(CalendarYear,1,1),(WeekStart="LUNES")+1)+22</f>
        <v>46041</v>
      </c>
      <c r="C9" s="18">
        <v>46042</v>
      </c>
      <c r="D9" s="18">
        <v>46043</v>
      </c>
      <c r="E9" s="18">
        <v>46044</v>
      </c>
      <c r="F9" s="18">
        <v>46045</v>
      </c>
      <c r="G9" s="18">
        <v>46046</v>
      </c>
      <c r="H9" s="18">
        <v>46047</v>
      </c>
    </row>
    <row r="10" spans="1:11" ht="177.75" customHeight="1">
      <c r="B10" s="27" t="s">
        <v>13</v>
      </c>
      <c r="C10" s="27" t="s">
        <v>14</v>
      </c>
      <c r="D10" s="27" t="s">
        <v>15</v>
      </c>
      <c r="E10" s="27" t="s">
        <v>18</v>
      </c>
      <c r="F10" s="27" t="s">
        <v>16</v>
      </c>
      <c r="G10" s="27" t="s">
        <v>17</v>
      </c>
      <c r="H10" s="16"/>
    </row>
    <row r="11" spans="1:11" s="5" customFormat="1" ht="19.5" customHeight="1">
      <c r="A11"/>
      <c r="B11" s="19">
        <f t="array" ref="B11:H11">DaysAndWeeks+DATE(CalendarYear,1,1)-WEEKDAY(DATE(CalendarYear,1,1),(WeekStart="LUNES")+1)+29</f>
        <v>46048</v>
      </c>
      <c r="C11" s="19">
        <v>46049</v>
      </c>
      <c r="D11" s="19">
        <v>46050</v>
      </c>
      <c r="E11" s="19">
        <v>46051</v>
      </c>
      <c r="F11" s="19">
        <v>46052</v>
      </c>
      <c r="G11" s="19">
        <v>46053</v>
      </c>
      <c r="H11" s="19">
        <v>46054</v>
      </c>
    </row>
    <row r="12" spans="1:11" ht="180" customHeight="1">
      <c r="B12" s="20" t="s">
        <v>22</v>
      </c>
      <c r="C12" s="20" t="s">
        <v>23</v>
      </c>
      <c r="D12" s="20" t="s">
        <v>24</v>
      </c>
      <c r="E12" s="20" t="s">
        <v>25</v>
      </c>
      <c r="F12" s="20" t="s">
        <v>26</v>
      </c>
      <c r="G12" s="20" t="s">
        <v>19</v>
      </c>
      <c r="H12" s="17"/>
    </row>
    <row r="13" spans="1:11" s="5" customFormat="1" ht="19.5" customHeight="1">
      <c r="A13"/>
      <c r="B13" s="14">
        <f t="array" ref="B13:C13">DaysAndWeeks+DATE(CalendarYear,1,1)-WEEKDAY(DATE(CalendarYear,1,1),(WeekStart="LUNES")+1)+36</f>
        <v>46055</v>
      </c>
      <c r="C13" s="14">
        <v>46056</v>
      </c>
      <c r="D13" s="40" t="s">
        <v>0</v>
      </c>
      <c r="E13" s="41"/>
      <c r="F13" s="41"/>
      <c r="G13" s="41"/>
      <c r="H13" s="41"/>
    </row>
    <row r="14" spans="1:11" ht="57.95" customHeight="1">
      <c r="B14" s="11"/>
      <c r="C14" s="11"/>
      <c r="D14" s="40"/>
      <c r="E14" s="41"/>
      <c r="F14" s="41"/>
      <c r="G14" s="41"/>
      <c r="H14" s="41"/>
    </row>
  </sheetData>
  <mergeCells count="4">
    <mergeCell ref="D13:D14"/>
    <mergeCell ref="E13:H14"/>
    <mergeCell ref="J1:K1"/>
    <mergeCell ref="B1:D1"/>
  </mergeCells>
  <phoneticPr fontId="2" type="noConversion"/>
  <conditionalFormatting sqref="B3:G3">
    <cfRule type="expression" dxfId="23" priority="23">
      <formula>DAY(B3)&gt;8</formula>
    </cfRule>
  </conditionalFormatting>
  <conditionalFormatting sqref="B11:H11 B13:C13">
    <cfRule type="expression" dxfId="22" priority="24">
      <formula>AND(DAY(B11)&gt;=1,DAY(B11)&lt;=15)</formula>
    </cfRule>
  </conditionalFormatting>
  <dataValidations count="13">
    <dataValidation type="list" errorStyle="warning" allowBlank="1" showInputMessage="1" showErrorMessage="1" error="Seleccione un día de la lista. Seleccione Cancelar y, después, presione ALT + Flecha abajo para seleccionar el día de la lista desplegable" prompt="Seleccione el día de inicio de la semana en esta celda. Presione ALT + Flecha abajo para abrir la lista desplegable, presione Flecha abajo y después ENTRAR para realizar la selección" sqref="K3" xr:uid="{00000000-0002-0000-0000-000000000000}">
      <formula1>"DOMINGO,LUNES"</formula1>
    </dataValidation>
    <dataValidation allowBlank="1" showInputMessage="1" showErrorMessage="1" prompt="Cree un calendario de un mes personalizado en este libro. Personalice el año y el día de inicio de la semana para todos los meses de esta hoja de cálculo de enero. Cada mes se encuentra en una hoja de cálculo independiente." sqref="A1" xr:uid="{00000000-0002-0000-0000-000001000000}"/>
    <dataValidation allowBlank="1" showInputMessage="1" showErrorMessage="1" prompt="Escriba el año y seleccione el día de inicio del calendario en las celdas siguientes. Estas celdas de configuración del calendario no se imprimirán." sqref="J1:K1" xr:uid="{00000000-0002-0000-0000-000002000000}"/>
    <dataValidation allowBlank="1" showInputMessage="1" showErrorMessage="1" prompt="Escriba el año en la celda a la derecha" sqref="J2" xr:uid="{00000000-0002-0000-0000-000003000000}"/>
    <dataValidation allowBlank="1" showInputMessage="1" showErrorMessage="1" prompt="Seleccione el día de inicio de la semana en la celda a la derecha." sqref="J3" xr:uid="{00000000-0002-0000-0000-000004000000}"/>
    <dataValidation allowBlank="1" showInputMessage="1" showErrorMessage="1" prompt="Escriba el año en esta celda" sqref="K2" xr:uid="{00000000-0002-0000-0000-000005000000}"/>
    <dataValidation allowBlank="1" showInputMessage="1" showErrorMessage="1" prompt="Esta fila contiene los nombres de los días laborables de este calendario. Esta celda contiene el día de inicio de la semana. Para cambiar el día de inicio de la semana, escriba un nuevo día laborable en la celda K3, en esta hoja de cálculo." sqref="B2" xr:uid="{00000000-0002-0000-0000-000006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000-000007000000}"/>
    <dataValidation allowBlank="1" showInputMessage="1" showErrorMessage="1" prompt="El año de esta celda se actualiza automáticamente según el año especificado en la celda K2. El calendario siguiente incluye fechas de los meses anterior y posterior con un sombreado de fuente más claro." sqref="B1:D1" xr:uid="{00000000-0002-0000-0000-000008000000}"/>
    <dataValidation allowBlank="1" showInputMessage="1" showErrorMessage="1" prompt="El día de la semana se determinará automáticamente" sqref="C2:H2" xr:uid="{00000000-0002-0000-0000-000009000000}"/>
    <dataValidation allowBlank="1" showInputMessage="1" showErrorMessage="1" prompt="Las celdas de esta fila y las filas 6, 8, 10, 12 y 14 son para escribir notas diarias relacionadas con el día natural de la celda anterior." sqref="B4" xr:uid="{00000000-0002-0000-0000-00000A000000}"/>
    <dataValidation allowBlank="1" showInputMessage="1" showErrorMessage="1" prompt="Escriba notas en esta celda." sqref="E13:H14" xr:uid="{00000000-0002-0000-0000-00000B000000}"/>
    <dataValidation allowBlank="1" showInputMessage="1" showErrorMessage="1" prompt="Escriba notas en la celda a la derecha." sqref="D13:D14" xr:uid="{00000000-0002-0000-0000-00000C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2" tint="-0.499984740745262"/>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s>
  <sheetData>
    <row r="1" spans="2:8" ht="60" customHeight="1">
      <c r="B1" s="49" t="str">
        <f>"octubre "&amp;"de "&amp;CalendarYear</f>
        <v>octubre de 2026</v>
      </c>
      <c r="C1" s="49"/>
      <c r="D1" s="49"/>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DaysAndWeeks+DATE(CalendarYear,10,1)-WEEKDAY(DATE(CalendarYear,10,1),(WeekStart="LUNES")+1)+1</f>
        <v>46293</v>
      </c>
      <c r="C3" s="13">
        <v>46294</v>
      </c>
      <c r="D3" s="13">
        <v>46295</v>
      </c>
      <c r="E3" s="13">
        <v>46296</v>
      </c>
      <c r="F3" s="13">
        <v>46297</v>
      </c>
      <c r="G3" s="13">
        <v>46298</v>
      </c>
      <c r="H3" s="13">
        <v>46299</v>
      </c>
    </row>
    <row r="4" spans="2:8" ht="57.95" customHeight="1"/>
    <row r="5" spans="2:8" ht="19.5" customHeight="1">
      <c r="B5" s="15">
        <f t="array" ref="B5:H5">DaysAndWeeks+DATE(CalendarYear,10,1)-WEEKDAY(DATE(CalendarYear,10,1),(WeekStart="LUNES")+1)+8</f>
        <v>46300</v>
      </c>
      <c r="C5" s="15">
        <v>46301</v>
      </c>
      <c r="D5" s="15">
        <v>46302</v>
      </c>
      <c r="E5" s="15">
        <v>46303</v>
      </c>
      <c r="F5" s="15">
        <v>46304</v>
      </c>
      <c r="G5" s="15">
        <v>46305</v>
      </c>
      <c r="H5" s="15">
        <v>46306</v>
      </c>
    </row>
    <row r="6" spans="2:8" ht="57.95" customHeight="1">
      <c r="B6" s="11"/>
      <c r="C6" s="11"/>
      <c r="D6" s="11"/>
      <c r="E6" s="11"/>
      <c r="F6" s="11"/>
      <c r="G6" s="11"/>
      <c r="H6" s="11"/>
    </row>
    <row r="7" spans="2:8" ht="19.5" customHeight="1">
      <c r="B7" s="13">
        <f t="array" ref="B7:H7">DaysAndWeeks+DATE(CalendarYear,10,1)-WEEKDAY(DATE(CalendarYear,10,1),(WeekStart="LUNES")+1)+15</f>
        <v>46307</v>
      </c>
      <c r="C7" s="13">
        <v>46308</v>
      </c>
      <c r="D7" s="13">
        <v>46309</v>
      </c>
      <c r="E7" s="13">
        <v>46310</v>
      </c>
      <c r="F7" s="13">
        <v>46311</v>
      </c>
      <c r="G7" s="13">
        <v>46312</v>
      </c>
      <c r="H7" s="13">
        <v>46313</v>
      </c>
    </row>
    <row r="8" spans="2:8" ht="57.95" customHeight="1"/>
    <row r="9" spans="2:8" ht="19.5" customHeight="1">
      <c r="B9" s="15">
        <f t="array" ref="B9:H9">DaysAndWeeks+DATE(CalendarYear,10,1)-WEEKDAY(DATE(CalendarYear,10,1),(WeekStart="LUNES")+1)+22</f>
        <v>46314</v>
      </c>
      <c r="C9" s="15">
        <v>46315</v>
      </c>
      <c r="D9" s="15">
        <v>46316</v>
      </c>
      <c r="E9" s="15">
        <v>46317</v>
      </c>
      <c r="F9" s="15">
        <v>46318</v>
      </c>
      <c r="G9" s="15">
        <v>46319</v>
      </c>
      <c r="H9" s="15">
        <v>46320</v>
      </c>
    </row>
    <row r="10" spans="2:8" ht="57.95" customHeight="1">
      <c r="B10" s="11"/>
      <c r="C10" s="11"/>
      <c r="D10" s="11"/>
      <c r="E10" s="11"/>
      <c r="F10" s="11"/>
      <c r="G10" s="11"/>
      <c r="H10" s="11"/>
    </row>
    <row r="11" spans="2:8" ht="19.5" customHeight="1">
      <c r="B11" s="13">
        <f t="array" ref="B11:H11">DaysAndWeeks+DATE(CalendarYear,10,1)-WEEKDAY(DATE(CalendarYear,10,1),(WeekStart="LUNES")+1)+29</f>
        <v>46321</v>
      </c>
      <c r="C11" s="13">
        <v>46322</v>
      </c>
      <c r="D11" s="13">
        <v>46323</v>
      </c>
      <c r="E11" s="13">
        <v>46324</v>
      </c>
      <c r="F11" s="13">
        <v>46325</v>
      </c>
      <c r="G11" s="13">
        <v>46326</v>
      </c>
      <c r="H11" s="13">
        <v>46327</v>
      </c>
    </row>
    <row r="12" spans="2:8" ht="57.95" customHeight="1"/>
    <row r="13" spans="2:8" ht="19.5" customHeight="1">
      <c r="B13" s="15">
        <f t="array" ref="B13:C13">DaysAndWeeks+DATE(CalendarYear,10,1)-WEEKDAY(DATE(CalendarYear,10,1),(WeekStart="LUNES")+1)+36</f>
        <v>46328</v>
      </c>
      <c r="C13" s="15">
        <v>46329</v>
      </c>
      <c r="D13" s="40" t="s">
        <v>0</v>
      </c>
      <c r="E13" s="41"/>
      <c r="F13" s="41"/>
      <c r="G13" s="41"/>
      <c r="H13" s="41"/>
    </row>
    <row r="14" spans="2:8" ht="57.95" customHeight="1">
      <c r="B14" s="11"/>
      <c r="C14" s="11"/>
      <c r="D14" s="40"/>
      <c r="E14" s="41"/>
      <c r="F14" s="41"/>
      <c r="G14" s="41"/>
      <c r="H14" s="41"/>
    </row>
  </sheetData>
  <mergeCells count="3">
    <mergeCell ref="D13:D14"/>
    <mergeCell ref="E13:H14"/>
    <mergeCell ref="B1:D1"/>
  </mergeCells>
  <conditionalFormatting sqref="B3:G3">
    <cfRule type="expression" dxfId="5" priority="1">
      <formula>DAY(B3)&gt;8</formula>
    </cfRule>
  </conditionalFormatting>
  <conditionalFormatting sqref="B11:H11 B13:C13">
    <cfRule type="expression" dxfId="4" priority="2">
      <formula>AND(DAY(B11)&gt;=1,DAY(B11)&lt;=15)</formula>
    </cfRule>
  </conditionalFormatting>
  <dataValidations count="8">
    <dataValidation allowBlank="1" showInputMessage="1" showErrorMessage="1" prompt="El día de la semana se determinará automáticamente" sqref="C2:H2" xr:uid="{00000000-0002-0000-09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900-000001000000}"/>
    <dataValidation allowBlank="1" showInputMessage="1" showErrorMessage="1" prompt="Calendario del mes de octubre" sqref="A1" xr:uid="{00000000-0002-0000-0900-000002000000}"/>
    <dataValidation allowBlank="1" showInputMessage="1" showErrorMessage="1" prompt="Escriba notas en la celda a la derecha." sqref="D13:D14" xr:uid="{00000000-0002-0000-0900-000003000000}"/>
    <dataValidation allowBlank="1" showInputMessage="1" showErrorMessage="1" prompt="Escriba notas en esta celda." sqref="E13:H14" xr:uid="{00000000-0002-0000-0900-000004000000}"/>
    <dataValidation allowBlank="1" showInputMessage="1" showErrorMessage="1" prompt="Las celdas de esta fila y las filas 6, 8, 10, 12 y 14 son para escribir notas diarias relacionadas con el día natural de la celda anterior." sqref="B4" xr:uid="{00000000-0002-0000-09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9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9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2" tint="-0.89999084444715716"/>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s>
  <sheetData>
    <row r="1" spans="2:8" ht="60" customHeight="1">
      <c r="B1" s="49" t="str">
        <f>"noviembre "&amp;"de "&amp;CalendarYear</f>
        <v>noviembre de 2026</v>
      </c>
      <c r="C1" s="49"/>
      <c r="D1" s="49"/>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DaysAndWeeks+DATE(CalendarYear,11,1)-WEEKDAY(DATE(CalendarYear,11,1),(WeekStart="LUNES")+1)+1</f>
        <v>46321</v>
      </c>
      <c r="C3" s="13">
        <v>46322</v>
      </c>
      <c r="D3" s="13">
        <v>46323</v>
      </c>
      <c r="E3" s="13">
        <v>46324</v>
      </c>
      <c r="F3" s="13">
        <v>46325</v>
      </c>
      <c r="G3" s="13">
        <v>46326</v>
      </c>
      <c r="H3" s="13">
        <v>46327</v>
      </c>
    </row>
    <row r="4" spans="2:8" ht="57.95" customHeight="1"/>
    <row r="5" spans="2:8" ht="19.5" customHeight="1">
      <c r="B5" s="15">
        <f t="array" ref="B5:H5">DaysAndWeeks+DATE(CalendarYear,11,1)-WEEKDAY(DATE(CalendarYear,11,1),(WeekStart="LUNES")+1)+8</f>
        <v>46328</v>
      </c>
      <c r="C5" s="15">
        <v>46329</v>
      </c>
      <c r="D5" s="15">
        <v>46330</v>
      </c>
      <c r="E5" s="15">
        <v>46331</v>
      </c>
      <c r="F5" s="15">
        <v>46332</v>
      </c>
      <c r="G5" s="15">
        <v>46333</v>
      </c>
      <c r="H5" s="15">
        <v>46334</v>
      </c>
    </row>
    <row r="6" spans="2:8" ht="57.95" customHeight="1">
      <c r="B6" s="11"/>
      <c r="C6" s="11"/>
      <c r="D6" s="11"/>
      <c r="E6" s="11"/>
      <c r="F6" s="11"/>
      <c r="G6" s="11"/>
      <c r="H6" s="11"/>
    </row>
    <row r="7" spans="2:8" ht="19.5" customHeight="1">
      <c r="B7" s="13">
        <f t="array" ref="B7:H7">DaysAndWeeks+DATE(CalendarYear,11,1)-WEEKDAY(DATE(CalendarYear,11,1),(WeekStart="LUNES")+1)+15</f>
        <v>46335</v>
      </c>
      <c r="C7" s="13">
        <v>46336</v>
      </c>
      <c r="D7" s="13">
        <v>46337</v>
      </c>
      <c r="E7" s="13">
        <v>46338</v>
      </c>
      <c r="F7" s="13">
        <v>46339</v>
      </c>
      <c r="G7" s="13">
        <v>46340</v>
      </c>
      <c r="H7" s="13">
        <v>46341</v>
      </c>
    </row>
    <row r="8" spans="2:8" ht="57.95" customHeight="1"/>
    <row r="9" spans="2:8" ht="19.5" customHeight="1">
      <c r="B9" s="15">
        <f t="array" ref="B9:H9">DaysAndWeeks+DATE(CalendarYear,11,1)-WEEKDAY(DATE(CalendarYear,11,1),(WeekStart="LUNES")+1)+22</f>
        <v>46342</v>
      </c>
      <c r="C9" s="15">
        <v>46343</v>
      </c>
      <c r="D9" s="15">
        <v>46344</v>
      </c>
      <c r="E9" s="15">
        <v>46345</v>
      </c>
      <c r="F9" s="15">
        <v>46346</v>
      </c>
      <c r="G9" s="15">
        <v>46347</v>
      </c>
      <c r="H9" s="15">
        <v>46348</v>
      </c>
    </row>
    <row r="10" spans="2:8" ht="57.95" customHeight="1">
      <c r="B10" s="11"/>
      <c r="C10" s="11"/>
      <c r="D10" s="11"/>
      <c r="E10" s="11"/>
      <c r="F10" s="11"/>
      <c r="G10" s="11"/>
      <c r="H10" s="11"/>
    </row>
    <row r="11" spans="2:8" ht="19.5" customHeight="1">
      <c r="B11" s="13">
        <f t="array" ref="B11:H11">DaysAndWeeks+DATE(CalendarYear,11,1)-WEEKDAY(DATE(CalendarYear,11,1),(WeekStart="LUNES")+1)+29</f>
        <v>46349</v>
      </c>
      <c r="C11" s="13">
        <v>46350</v>
      </c>
      <c r="D11" s="13">
        <v>46351</v>
      </c>
      <c r="E11" s="13">
        <v>46352</v>
      </c>
      <c r="F11" s="13">
        <v>46353</v>
      </c>
      <c r="G11" s="13">
        <v>46354</v>
      </c>
      <c r="H11" s="13">
        <v>46355</v>
      </c>
    </row>
    <row r="12" spans="2:8" ht="57.95" customHeight="1"/>
    <row r="13" spans="2:8" ht="19.5" customHeight="1">
      <c r="B13" s="15">
        <f t="array" ref="B13:C13">DaysAndWeeks+DATE(CalendarYear,11,1)-WEEKDAY(DATE(CalendarYear,11,1),(WeekStart="LUNES")+1)+36</f>
        <v>46356</v>
      </c>
      <c r="C13" s="15">
        <v>46357</v>
      </c>
      <c r="D13" s="40" t="s">
        <v>0</v>
      </c>
      <c r="E13" s="41"/>
      <c r="F13" s="41"/>
      <c r="G13" s="41"/>
      <c r="H13" s="41"/>
    </row>
    <row r="14" spans="2:8" ht="57.95" customHeight="1">
      <c r="B14" s="11"/>
      <c r="C14" s="11"/>
      <c r="D14" s="40"/>
      <c r="E14" s="41"/>
      <c r="F14" s="41"/>
      <c r="G14" s="41"/>
      <c r="H14" s="41"/>
    </row>
  </sheetData>
  <mergeCells count="3">
    <mergeCell ref="D13:D14"/>
    <mergeCell ref="E13:H14"/>
    <mergeCell ref="B1:D1"/>
  </mergeCells>
  <conditionalFormatting sqref="B3:G3">
    <cfRule type="expression" dxfId="3" priority="1">
      <formula>DAY(B3)&gt;8</formula>
    </cfRule>
  </conditionalFormatting>
  <conditionalFormatting sqref="B11:H11 B13:C13">
    <cfRule type="expression" dxfId="2" priority="2">
      <formula>AND(DAY(B11)&gt;=1,DAY(B11)&lt;=15)</formula>
    </cfRule>
  </conditionalFormatting>
  <dataValidations count="8">
    <dataValidation allowBlank="1" showInputMessage="1" showErrorMessage="1" prompt="El día de la semana se determinará automáticamente" sqref="C2:H2" xr:uid="{00000000-0002-0000-0A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A00-000001000000}"/>
    <dataValidation allowBlank="1" showInputMessage="1" showErrorMessage="1" prompt="Calendario del mes de noviembre" sqref="A1" xr:uid="{00000000-0002-0000-0A00-000002000000}"/>
    <dataValidation allowBlank="1" showInputMessage="1" showErrorMessage="1" prompt="Escriba notas en la celda a la derecha." sqref="D13:D14" xr:uid="{00000000-0002-0000-0A00-000003000000}"/>
    <dataValidation allowBlank="1" showInputMessage="1" showErrorMessage="1" prompt="Escriba notas en esta celda." sqref="E13:H14" xr:uid="{00000000-0002-0000-0A00-000004000000}"/>
    <dataValidation allowBlank="1" showInputMessage="1" showErrorMessage="1" prompt="Las celdas de esta fila y las filas 6, 8, 10, 12 y 14 son para escribir notas diarias relacionadas con el día natural de la celda anterior." sqref="B4" xr:uid="{00000000-0002-0000-0A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A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A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tint="4.9989318521683403E-2"/>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s>
  <sheetData>
    <row r="1" spans="2:8" ht="60" customHeight="1">
      <c r="B1" s="49" t="str">
        <f>"diciembre "&amp;"de "&amp;CalendarYear</f>
        <v>diciembre de 2026</v>
      </c>
      <c r="C1" s="49"/>
      <c r="D1" s="49"/>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DaysAndWeeks+DATE(CalendarYear,12,1)-WEEKDAY(DATE(CalendarYear,12,1),(WeekStart="LUNES")+1)+1</f>
        <v>46356</v>
      </c>
      <c r="C3" s="13">
        <v>46357</v>
      </c>
      <c r="D3" s="13">
        <v>46358</v>
      </c>
      <c r="E3" s="13">
        <v>46359</v>
      </c>
      <c r="F3" s="13">
        <v>46360</v>
      </c>
      <c r="G3" s="13">
        <v>46361</v>
      </c>
      <c r="H3" s="13">
        <v>46362</v>
      </c>
    </row>
    <row r="4" spans="2:8" ht="57.95" customHeight="1"/>
    <row r="5" spans="2:8" ht="19.5" customHeight="1">
      <c r="B5" s="15">
        <f t="array" ref="B5:H5">DaysAndWeeks+DATE(CalendarYear,12,1)-WEEKDAY(DATE(CalendarYear,12,1),(WeekStart="LUNES")+1)+8</f>
        <v>46363</v>
      </c>
      <c r="C5" s="15">
        <v>46364</v>
      </c>
      <c r="D5" s="15">
        <v>46365</v>
      </c>
      <c r="E5" s="15">
        <v>46366</v>
      </c>
      <c r="F5" s="15">
        <v>46367</v>
      </c>
      <c r="G5" s="15">
        <v>46368</v>
      </c>
      <c r="H5" s="15">
        <v>46369</v>
      </c>
    </row>
    <row r="6" spans="2:8" ht="57.95" customHeight="1">
      <c r="B6" s="11"/>
      <c r="C6" s="11"/>
      <c r="D6" s="11"/>
      <c r="E6" s="11"/>
      <c r="F6" s="11"/>
      <c r="G6" s="11"/>
      <c r="H6" s="11"/>
    </row>
    <row r="7" spans="2:8" ht="19.5" customHeight="1">
      <c r="B7" s="13">
        <f t="array" ref="B7:H7">DaysAndWeeks+DATE(CalendarYear,12,1)-WEEKDAY(DATE(CalendarYear,12,1),(WeekStart="LUNES")+1)+15</f>
        <v>46370</v>
      </c>
      <c r="C7" s="13">
        <v>46371</v>
      </c>
      <c r="D7" s="13">
        <v>46372</v>
      </c>
      <c r="E7" s="13">
        <v>46373</v>
      </c>
      <c r="F7" s="13">
        <v>46374</v>
      </c>
      <c r="G7" s="13">
        <v>46375</v>
      </c>
      <c r="H7" s="13">
        <v>46376</v>
      </c>
    </row>
    <row r="8" spans="2:8" ht="57.95" customHeight="1"/>
    <row r="9" spans="2:8" ht="19.5" customHeight="1">
      <c r="B9" s="15">
        <f t="array" ref="B9:H9">DaysAndWeeks+DATE(CalendarYear,12,1)-WEEKDAY(DATE(CalendarYear,12,1),(WeekStart="LUNES")+1)+22</f>
        <v>46377</v>
      </c>
      <c r="C9" s="15">
        <v>46378</v>
      </c>
      <c r="D9" s="15">
        <v>46379</v>
      </c>
      <c r="E9" s="15">
        <v>46380</v>
      </c>
      <c r="F9" s="15">
        <v>46381</v>
      </c>
      <c r="G9" s="15">
        <v>46382</v>
      </c>
      <c r="H9" s="15">
        <v>46383</v>
      </c>
    </row>
    <row r="10" spans="2:8" ht="57.95" customHeight="1">
      <c r="B10" s="11"/>
      <c r="C10" s="11"/>
      <c r="D10" s="11"/>
      <c r="E10" s="11"/>
      <c r="F10" s="11"/>
      <c r="G10" s="11"/>
      <c r="H10" s="11"/>
    </row>
    <row r="11" spans="2:8" ht="19.5" customHeight="1">
      <c r="B11" s="13">
        <f t="array" ref="B11:H11">DaysAndWeeks+DATE(CalendarYear,12,1)-WEEKDAY(DATE(CalendarYear,12,1),(WeekStart="LUNES")+1)+29</f>
        <v>46384</v>
      </c>
      <c r="C11" s="13">
        <v>46385</v>
      </c>
      <c r="D11" s="13">
        <v>46386</v>
      </c>
      <c r="E11" s="13">
        <v>46387</v>
      </c>
      <c r="F11" s="13">
        <v>46388</v>
      </c>
      <c r="G11" s="13">
        <v>46389</v>
      </c>
      <c r="H11" s="13">
        <v>46390</v>
      </c>
    </row>
    <row r="12" spans="2:8" ht="57.95" customHeight="1"/>
    <row r="13" spans="2:8" ht="19.5" customHeight="1">
      <c r="B13" s="15">
        <f t="array" ref="B13:C13">DaysAndWeeks+DATE(CalendarYear,12,1)-WEEKDAY(DATE(CalendarYear,12,1),(WeekStart="LUNES")+1)+36</f>
        <v>46391</v>
      </c>
      <c r="C13" s="15">
        <v>46392</v>
      </c>
      <c r="D13" s="40" t="s">
        <v>0</v>
      </c>
      <c r="E13" s="41"/>
      <c r="F13" s="41"/>
      <c r="G13" s="41"/>
      <c r="H13" s="41"/>
    </row>
    <row r="14" spans="2:8" ht="57.95" customHeight="1">
      <c r="B14" s="11"/>
      <c r="C14" s="11"/>
      <c r="D14" s="40"/>
      <c r="E14" s="41"/>
      <c r="F14" s="41"/>
      <c r="G14" s="41"/>
      <c r="H14" s="41"/>
    </row>
  </sheetData>
  <mergeCells count="3">
    <mergeCell ref="D13:D14"/>
    <mergeCell ref="E13:H14"/>
    <mergeCell ref="B1:D1"/>
  </mergeCells>
  <conditionalFormatting sqref="B3:G3">
    <cfRule type="expression" dxfId="1" priority="1">
      <formula>DAY(B3)&gt;8</formula>
    </cfRule>
  </conditionalFormatting>
  <conditionalFormatting sqref="B11:H11 B13:C13">
    <cfRule type="expression" dxfId="0" priority="2">
      <formula>AND(DAY(B11)&gt;=1,DAY(B11)&lt;=15)</formula>
    </cfRule>
  </conditionalFormatting>
  <dataValidations count="8">
    <dataValidation allowBlank="1" showInputMessage="1" showErrorMessage="1" prompt="El día de la semana se determinará automáticamente" sqref="C2:H2" xr:uid="{00000000-0002-0000-0B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B00-000001000000}"/>
    <dataValidation allowBlank="1" showInputMessage="1" showErrorMessage="1" prompt="Calendario del mes de diciembre" sqref="A1" xr:uid="{00000000-0002-0000-0B00-000002000000}"/>
    <dataValidation allowBlank="1" showInputMessage="1" showErrorMessage="1" prompt="Escriba notas en la celda a la derecha." sqref="D13:D14" xr:uid="{00000000-0002-0000-0B00-000003000000}"/>
    <dataValidation allowBlank="1" showInputMessage="1" showErrorMessage="1" prompt="Escriba notas en esta celda." sqref="E13:H14" xr:uid="{00000000-0002-0000-0B00-000004000000}"/>
    <dataValidation allowBlank="1" showInputMessage="1" showErrorMessage="1" prompt="Las celdas de esta fila y las filas 6, 8, 10, 12 y 14 son para escribir notas diarias relacionadas con el día natural de la celda anterior." sqref="B4" xr:uid="{00000000-0002-0000-0B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B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B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pageSetUpPr fitToPage="1"/>
  </sheetPr>
  <dimension ref="A1:H14"/>
  <sheetViews>
    <sheetView showGridLines="0" zoomScale="60" zoomScaleNormal="60" workbookViewId="0">
      <selection activeCell="N14" sqref="N14"/>
    </sheetView>
  </sheetViews>
  <sheetFormatPr baseColWidth="10" defaultColWidth="8.75" defaultRowHeight="15"/>
  <cols>
    <col min="1" max="1" width="2.625" style="17" customWidth="1"/>
    <col min="2" max="2" width="18.25" style="17" customWidth="1"/>
    <col min="3" max="8" width="17.625" style="17" customWidth="1"/>
    <col min="9" max="9" width="2.625" style="17" customWidth="1"/>
    <col min="10" max="10" width="12" style="17" customWidth="1"/>
    <col min="11" max="16384" width="8.75" style="17"/>
  </cols>
  <sheetData>
    <row r="1" spans="1:8" s="23" customFormat="1" ht="60" customHeight="1">
      <c r="A1" s="17"/>
      <c r="B1" s="46" t="str">
        <f>"febrero "&amp;"de "&amp;CalendarYear</f>
        <v>febrero de 2026</v>
      </c>
      <c r="C1" s="46"/>
      <c r="D1" s="46"/>
      <c r="E1" s="21"/>
      <c r="F1" s="21"/>
      <c r="G1" s="21"/>
      <c r="H1" s="22"/>
    </row>
    <row r="2" spans="1:8" s="25" customFormat="1" ht="21.75" customHeight="1" thickBot="1">
      <c r="A2" s="17"/>
      <c r="B2" s="24" t="str">
        <f>IF(WeekStart="DOMINGO", "DOMINGO","LUNES")</f>
        <v>LUNES</v>
      </c>
      <c r="C2" s="24" t="str">
        <f t="shared" ref="C2:H2" si="0">UPPER(TEXT(C3,"dddd"))</f>
        <v>MARTES</v>
      </c>
      <c r="D2" s="24" t="str">
        <f t="shared" si="0"/>
        <v>MIÉRCOLES</v>
      </c>
      <c r="E2" s="24" t="str">
        <f t="shared" si="0"/>
        <v>JUEVES</v>
      </c>
      <c r="F2" s="24" t="str">
        <f t="shared" si="0"/>
        <v>VIERNES</v>
      </c>
      <c r="G2" s="24" t="str">
        <f t="shared" si="0"/>
        <v>SÁBADO</v>
      </c>
      <c r="H2" s="24" t="str">
        <f t="shared" si="0"/>
        <v>DOMINGO</v>
      </c>
    </row>
    <row r="3" spans="1:8" s="26" customFormat="1" ht="19.5" customHeight="1">
      <c r="A3" s="17"/>
      <c r="B3" s="19">
        <f t="array" ref="B3:H3">DaysAndWeeks+DATE(CalendarYear,2,1)-WEEKDAY(DATE(CalendarYear,2,1),(WeekStart="LUNES")+1)+1</f>
        <v>46048</v>
      </c>
      <c r="C3" s="19">
        <v>46049</v>
      </c>
      <c r="D3" s="19">
        <v>46050</v>
      </c>
      <c r="E3" s="19">
        <v>46051</v>
      </c>
      <c r="F3" s="19">
        <v>46052</v>
      </c>
      <c r="G3" s="19">
        <v>46053</v>
      </c>
      <c r="H3" s="19">
        <v>46054</v>
      </c>
    </row>
    <row r="4" spans="1:8" ht="57.95" customHeight="1"/>
    <row r="5" spans="1:8" s="26" customFormat="1" ht="19.5" customHeight="1">
      <c r="A5" s="17"/>
      <c r="B5" s="18">
        <f t="array" ref="B5:H5">DaysAndWeeks+DATE(CalendarYear,2,1)-WEEKDAY(DATE(CalendarYear,2,1),(WeekStart="LUNES")+1)+8</f>
        <v>46055</v>
      </c>
      <c r="C5" s="18">
        <v>46056</v>
      </c>
      <c r="D5" s="18">
        <v>46057</v>
      </c>
      <c r="E5" s="18">
        <v>46058</v>
      </c>
      <c r="F5" s="18">
        <v>46059</v>
      </c>
      <c r="G5" s="18">
        <v>46060</v>
      </c>
      <c r="H5" s="18">
        <v>46061</v>
      </c>
    </row>
    <row r="6" spans="1:8" ht="112.5" customHeight="1">
      <c r="B6" s="27" t="s">
        <v>30</v>
      </c>
      <c r="C6" s="27" t="s">
        <v>37</v>
      </c>
      <c r="D6" s="27" t="s">
        <v>38</v>
      </c>
      <c r="E6" s="27" t="s">
        <v>39</v>
      </c>
      <c r="F6" s="27" t="s">
        <v>40</v>
      </c>
      <c r="G6" s="27" t="s">
        <v>31</v>
      </c>
      <c r="H6" s="16"/>
    </row>
    <row r="7" spans="1:8" s="26" customFormat="1" ht="19.5" customHeight="1">
      <c r="A7" s="17"/>
      <c r="B7" s="19">
        <f t="array" ref="B7:H7">DaysAndWeeks+DATE(CalendarYear,2,1)-WEEKDAY(DATE(CalendarYear,2,1),(WeekStart="LUNES")+1)+15</f>
        <v>46062</v>
      </c>
      <c r="C7" s="19">
        <v>46063</v>
      </c>
      <c r="D7" s="19">
        <v>46064</v>
      </c>
      <c r="E7" s="19">
        <v>46065</v>
      </c>
      <c r="F7" s="19">
        <v>46066</v>
      </c>
      <c r="G7" s="19">
        <v>46067</v>
      </c>
      <c r="H7" s="19">
        <v>46068</v>
      </c>
    </row>
    <row r="8" spans="1:8" s="20" customFormat="1" ht="186" customHeight="1">
      <c r="B8" s="20" t="s">
        <v>41</v>
      </c>
      <c r="C8" s="20" t="s">
        <v>42</v>
      </c>
      <c r="D8" s="20" t="s">
        <v>43</v>
      </c>
      <c r="E8" s="20" t="s">
        <v>44</v>
      </c>
      <c r="F8" s="20" t="s">
        <v>45</v>
      </c>
      <c r="G8" s="20" t="s">
        <v>46</v>
      </c>
    </row>
    <row r="9" spans="1:8" s="26" customFormat="1" ht="19.5" customHeight="1">
      <c r="A9" s="17"/>
      <c r="B9" s="18">
        <f t="array" ref="B9:H9">DaysAndWeeks+DATE(CalendarYear,2,1)-WEEKDAY(DATE(CalendarYear,2,1),(WeekStart="LUNES")+1)+22</f>
        <v>46069</v>
      </c>
      <c r="C9" s="18">
        <v>46070</v>
      </c>
      <c r="D9" s="18">
        <v>46071</v>
      </c>
      <c r="E9" s="18">
        <v>46072</v>
      </c>
      <c r="F9" s="18">
        <v>46073</v>
      </c>
      <c r="G9" s="18">
        <v>46074</v>
      </c>
      <c r="H9" s="18">
        <v>46075</v>
      </c>
    </row>
    <row r="10" spans="1:8" s="20" customFormat="1" ht="271.5" customHeight="1">
      <c r="B10" s="27" t="s">
        <v>47</v>
      </c>
      <c r="C10" s="27" t="s">
        <v>32</v>
      </c>
      <c r="D10" s="27" t="s">
        <v>48</v>
      </c>
      <c r="E10" s="27" t="s">
        <v>49</v>
      </c>
      <c r="F10" s="27" t="s">
        <v>50</v>
      </c>
      <c r="G10" s="27" t="s">
        <v>31</v>
      </c>
      <c r="H10" s="27"/>
    </row>
    <row r="11" spans="1:8" s="26" customFormat="1" ht="19.5" customHeight="1">
      <c r="A11" s="17"/>
      <c r="B11" s="19">
        <f t="array" ref="B11:H11">DaysAndWeeks+DATE(CalendarYear,2,1)-WEEKDAY(DATE(CalendarYear,2,1),(WeekStart="LUNES")+1)+29</f>
        <v>46076</v>
      </c>
      <c r="C11" s="19">
        <v>46077</v>
      </c>
      <c r="D11" s="19">
        <v>46078</v>
      </c>
      <c r="E11" s="19">
        <v>46079</v>
      </c>
      <c r="F11" s="19">
        <v>46080</v>
      </c>
      <c r="G11" s="19">
        <v>46081</v>
      </c>
      <c r="H11" s="19">
        <v>46082</v>
      </c>
    </row>
    <row r="12" spans="1:8" ht="338.25" customHeight="1">
      <c r="B12" s="28" t="s">
        <v>33</v>
      </c>
      <c r="C12" s="20" t="s">
        <v>34</v>
      </c>
      <c r="D12" s="20" t="s">
        <v>51</v>
      </c>
      <c r="E12" s="20" t="s">
        <v>35</v>
      </c>
      <c r="F12" s="20" t="s">
        <v>52</v>
      </c>
      <c r="G12" s="20" t="s">
        <v>36</v>
      </c>
    </row>
    <row r="13" spans="1:8" s="26" customFormat="1" ht="19.5" customHeight="1">
      <c r="A13" s="17"/>
      <c r="B13" s="18">
        <f t="array" ref="B13:C13">DaysAndWeeks+DATE(CalendarYear,2,1)-WEEKDAY(DATE(CalendarYear,2,1),(WeekStart="LUNES")+1)+36</f>
        <v>46083</v>
      </c>
      <c r="C13" s="18">
        <v>46084</v>
      </c>
      <c r="D13" s="44" t="s">
        <v>0</v>
      </c>
      <c r="E13" s="45"/>
      <c r="F13" s="45"/>
      <c r="G13" s="45"/>
      <c r="H13" s="45"/>
    </row>
    <row r="14" spans="1:8" ht="57.95" customHeight="1">
      <c r="B14" s="16"/>
      <c r="C14" s="16"/>
      <c r="D14" s="44"/>
      <c r="E14" s="45"/>
      <c r="F14" s="45"/>
      <c r="G14" s="45"/>
      <c r="H14" s="45"/>
    </row>
  </sheetData>
  <mergeCells count="3">
    <mergeCell ref="D13:D14"/>
    <mergeCell ref="E13:H14"/>
    <mergeCell ref="B1:D1"/>
  </mergeCells>
  <conditionalFormatting sqref="B3:G3">
    <cfRule type="expression" dxfId="21" priority="1">
      <formula>DAY(B3)&gt;8</formula>
    </cfRule>
  </conditionalFormatting>
  <conditionalFormatting sqref="B11:H11 B13:C13">
    <cfRule type="expression" dxfId="20" priority="2">
      <formula>AND(DAY(B11)&gt;=1,DAY(B11)&lt;=15)</formula>
    </cfRule>
  </conditionalFormatting>
  <dataValidations count="8">
    <dataValidation allowBlank="1" showInputMessage="1" showErrorMessage="1" prompt="El día de la semana se determinará automáticamente" sqref="C2:H2" xr:uid="{00000000-0002-0000-01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1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1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100-000003000000}"/>
    <dataValidation allowBlank="1" showInputMessage="1" showErrorMessage="1" prompt="Calendario del mes de febrero" sqref="A1" xr:uid="{00000000-0002-0000-0100-000004000000}"/>
    <dataValidation allowBlank="1" showInputMessage="1" showErrorMessage="1" prompt="Escriba notas en la celda a la derecha." sqref="D13:D14" xr:uid="{00000000-0002-0000-0100-000005000000}"/>
    <dataValidation allowBlank="1" showInputMessage="1" showErrorMessage="1" prompt="Escriba notas en esta celda." sqref="E13:H14" xr:uid="{00000000-0002-0000-0100-000006000000}"/>
    <dataValidation allowBlank="1" showInputMessage="1" showErrorMessage="1" prompt="Las celdas de esta fila y las filas 6, 8, 10, 12 y 14 son para escribir notas diarias relacionadas con el día natural de la celda anterior." sqref="B4" xr:uid="{00000000-0002-0000-01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B1:H14"/>
  <sheetViews>
    <sheetView showGridLines="0" zoomScale="80" zoomScaleNormal="80" workbookViewId="0">
      <selection activeCell="M12" sqref="M12"/>
    </sheetView>
  </sheetViews>
  <sheetFormatPr baseColWidth="10" defaultColWidth="8.75" defaultRowHeight="15"/>
  <cols>
    <col min="1" max="1" width="2.625" style="17" customWidth="1"/>
    <col min="2" max="2" width="18.25" style="17" customWidth="1"/>
    <col min="3" max="8" width="17.625" style="17" customWidth="1"/>
    <col min="9" max="9" width="2.625" style="17" customWidth="1"/>
    <col min="10" max="10" width="12" style="17" customWidth="1"/>
    <col min="11" max="16384" width="8.75" style="17"/>
  </cols>
  <sheetData>
    <row r="1" spans="2:8" ht="60" customHeight="1">
      <c r="B1" s="46" t="str">
        <f>"marzo "&amp;"de "&amp;CalendarYear</f>
        <v>marzo de 2026</v>
      </c>
      <c r="C1" s="46"/>
      <c r="D1" s="46"/>
      <c r="E1" s="21"/>
      <c r="F1" s="21"/>
      <c r="G1" s="21"/>
      <c r="H1" s="22"/>
    </row>
    <row r="2" spans="2:8" ht="21.75" customHeight="1" thickBot="1">
      <c r="B2" s="24" t="str">
        <f>IF(WeekStart="DOMINGO", "DOMINGO","LUNES")</f>
        <v>LUNES</v>
      </c>
      <c r="C2" s="24" t="str">
        <f t="shared" ref="C2:H2" si="0">UPPER(TEXT(C3,"dddd"))</f>
        <v>MARTES</v>
      </c>
      <c r="D2" s="24" t="str">
        <f t="shared" si="0"/>
        <v>MIÉRCOLES</v>
      </c>
      <c r="E2" s="24" t="str">
        <f t="shared" si="0"/>
        <v>JUEVES</v>
      </c>
      <c r="F2" s="24" t="str">
        <f t="shared" si="0"/>
        <v>VIERNES</v>
      </c>
      <c r="G2" s="24" t="str">
        <f t="shared" si="0"/>
        <v>SÁBADO</v>
      </c>
      <c r="H2" s="24" t="str">
        <f t="shared" si="0"/>
        <v>DOMINGO</v>
      </c>
    </row>
    <row r="3" spans="2:8" ht="19.5" customHeight="1">
      <c r="B3" s="19">
        <f t="array" ref="B3:H3">DaysAndWeeks+DATE(CalendarYear,3,1)-WEEKDAY(DATE(CalendarYear,3,1),(WeekStart="LUNES")+1)+1</f>
        <v>46076</v>
      </c>
      <c r="C3" s="19">
        <v>46077</v>
      </c>
      <c r="D3" s="19">
        <v>46078</v>
      </c>
      <c r="E3" s="19">
        <v>46079</v>
      </c>
      <c r="F3" s="19">
        <v>46080</v>
      </c>
      <c r="G3" s="19">
        <v>46081</v>
      </c>
      <c r="H3" s="19">
        <v>46082</v>
      </c>
    </row>
    <row r="4" spans="2:8" ht="57.95" customHeight="1"/>
    <row r="5" spans="2:8" ht="19.5" customHeight="1">
      <c r="B5" s="29">
        <f t="array" ref="B5:H5">DaysAndWeeks+DATE(CalendarYear,3,1)-WEEKDAY(DATE(CalendarYear,3,1),(WeekStart="LUNES")+1)+8</f>
        <v>46083</v>
      </c>
      <c r="C5" s="29">
        <v>46084</v>
      </c>
      <c r="D5" s="29">
        <v>46085</v>
      </c>
      <c r="E5" s="29">
        <v>46086</v>
      </c>
      <c r="F5" s="29">
        <v>46087</v>
      </c>
      <c r="G5" s="29">
        <v>46088</v>
      </c>
      <c r="H5" s="29">
        <v>46089</v>
      </c>
    </row>
    <row r="6" spans="2:8" ht="253.5" customHeight="1">
      <c r="B6" s="27" t="s">
        <v>54</v>
      </c>
      <c r="C6" s="27" t="s">
        <v>55</v>
      </c>
      <c r="D6" s="27" t="s">
        <v>56</v>
      </c>
      <c r="E6" s="27" t="s">
        <v>57</v>
      </c>
      <c r="F6" s="27" t="s">
        <v>58</v>
      </c>
      <c r="G6" s="27" t="s">
        <v>59</v>
      </c>
      <c r="H6" s="27" t="s">
        <v>53</v>
      </c>
    </row>
    <row r="7" spans="2:8" ht="19.5" customHeight="1">
      <c r="B7" s="30">
        <f t="array" ref="B7:H7">DaysAndWeeks+DATE(CalendarYear,3,1)-WEEKDAY(DATE(CalendarYear,3,1),(WeekStart="LUNES")+1)+15</f>
        <v>46090</v>
      </c>
      <c r="C7" s="30">
        <v>46091</v>
      </c>
      <c r="D7" s="30">
        <v>46092</v>
      </c>
      <c r="E7" s="30">
        <v>46093</v>
      </c>
      <c r="F7" s="30">
        <v>46094</v>
      </c>
      <c r="G7" s="30">
        <v>46095</v>
      </c>
      <c r="H7" s="30">
        <v>46096</v>
      </c>
    </row>
    <row r="8" spans="2:8" ht="210" customHeight="1">
      <c r="B8" s="20" t="s">
        <v>60</v>
      </c>
      <c r="C8" s="20" t="s">
        <v>61</v>
      </c>
      <c r="D8" s="20" t="s">
        <v>62</v>
      </c>
      <c r="E8" s="20" t="s">
        <v>63</v>
      </c>
      <c r="F8" s="20" t="s">
        <v>64</v>
      </c>
      <c r="G8" s="20" t="s">
        <v>65</v>
      </c>
      <c r="H8" s="20"/>
    </row>
    <row r="9" spans="2:8" ht="19.5" customHeight="1">
      <c r="B9" s="29">
        <f t="array" ref="B9:H9">DaysAndWeeks+DATE(CalendarYear,3,1)-WEEKDAY(DATE(CalendarYear,3,1),(WeekStart="LUNES")+1)+22</f>
        <v>46097</v>
      </c>
      <c r="C9" s="29">
        <v>46098</v>
      </c>
      <c r="D9" s="29">
        <v>46099</v>
      </c>
      <c r="E9" s="29">
        <v>46100</v>
      </c>
      <c r="F9" s="29">
        <v>46101</v>
      </c>
      <c r="G9" s="29">
        <v>46102</v>
      </c>
      <c r="H9" s="29">
        <v>46103</v>
      </c>
    </row>
    <row r="10" spans="2:8" ht="236.25" customHeight="1">
      <c r="B10" s="27" t="s">
        <v>66</v>
      </c>
      <c r="C10" s="27" t="s">
        <v>67</v>
      </c>
      <c r="D10" s="27" t="s">
        <v>68</v>
      </c>
      <c r="E10" s="27" t="s">
        <v>69</v>
      </c>
      <c r="F10" s="27" t="s">
        <v>70</v>
      </c>
      <c r="G10" s="27"/>
      <c r="H10" s="27"/>
    </row>
    <row r="11" spans="2:8" ht="19.5" customHeight="1">
      <c r="B11" s="30">
        <f t="array" ref="B11:H11">DaysAndWeeks+DATE(CalendarYear,3,1)-WEEKDAY(DATE(CalendarYear,3,1),(WeekStart="LUNES")+1)+29</f>
        <v>46104</v>
      </c>
      <c r="C11" s="30">
        <v>46105</v>
      </c>
      <c r="D11" s="30">
        <v>46106</v>
      </c>
      <c r="E11" s="30">
        <v>46107</v>
      </c>
      <c r="F11" s="30">
        <v>46108</v>
      </c>
      <c r="G11" s="30">
        <v>46109</v>
      </c>
      <c r="H11" s="30">
        <v>46110</v>
      </c>
    </row>
    <row r="12" spans="2:8" ht="232.5" customHeight="1">
      <c r="B12" s="20" t="s">
        <v>71</v>
      </c>
      <c r="C12" s="20" t="s">
        <v>72</v>
      </c>
      <c r="D12" s="20" t="s">
        <v>73</v>
      </c>
      <c r="E12" s="20" t="s">
        <v>74</v>
      </c>
      <c r="F12" s="20" t="s">
        <v>75</v>
      </c>
      <c r="G12" s="20" t="s">
        <v>78</v>
      </c>
      <c r="H12" s="20"/>
    </row>
    <row r="13" spans="2:8" ht="19.5" customHeight="1">
      <c r="B13" s="29">
        <f t="array" ref="B13:C13">DaysAndWeeks+DATE(CalendarYear,3,1)-WEEKDAY(DATE(CalendarYear,3,1),(WeekStart="LUNES")+1)+36</f>
        <v>46111</v>
      </c>
      <c r="C13" s="29">
        <v>46112</v>
      </c>
      <c r="D13" s="47" t="s">
        <v>0</v>
      </c>
      <c r="E13" s="48"/>
      <c r="F13" s="48"/>
      <c r="G13" s="48"/>
      <c r="H13" s="48"/>
    </row>
    <row r="14" spans="2:8" ht="57.95" customHeight="1">
      <c r="B14" s="27" t="s">
        <v>76</v>
      </c>
      <c r="C14" s="27" t="s">
        <v>77</v>
      </c>
      <c r="D14" s="47"/>
      <c r="E14" s="48"/>
      <c r="F14" s="48"/>
      <c r="G14" s="48"/>
      <c r="H14" s="48"/>
    </row>
  </sheetData>
  <mergeCells count="3">
    <mergeCell ref="D13:D14"/>
    <mergeCell ref="E13:H14"/>
    <mergeCell ref="B1:D1"/>
  </mergeCells>
  <conditionalFormatting sqref="B3:G3">
    <cfRule type="expression" dxfId="19" priority="1">
      <formula>DAY(B3)&gt;8</formula>
    </cfRule>
  </conditionalFormatting>
  <conditionalFormatting sqref="B11:H11 B13:C13">
    <cfRule type="expression" dxfId="18" priority="2">
      <formula>AND(DAY(B11)&gt;=1,DAY(B11)&lt;=15)</formula>
    </cfRule>
  </conditionalFormatting>
  <dataValidations count="8">
    <dataValidation allowBlank="1" showInputMessage="1" showErrorMessage="1" prompt="Las celdas de esta fila y las filas 6, 8, 10, 12 y 14 son para escribir notas diarias relacionadas con el día natural de la celda anterior." sqref="B4" xr:uid="{00000000-0002-0000-0200-000000000000}"/>
    <dataValidation allowBlank="1" showInputMessage="1" showErrorMessage="1" prompt="Escriba notas en esta celda." sqref="E13:H14" xr:uid="{00000000-0002-0000-0200-000001000000}"/>
    <dataValidation allowBlank="1" showInputMessage="1" showErrorMessage="1" prompt="Escriba notas en la celda a la derecha." sqref="D13:D14" xr:uid="{00000000-0002-0000-0200-000002000000}"/>
    <dataValidation allowBlank="1" showInputMessage="1" showErrorMessage="1" prompt="Calendario del mes de marzo" sqref="A1" xr:uid="{00000000-0002-0000-0200-000003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200-000004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200-000005000000}"/>
    <dataValidation allowBlank="1" showInputMessage="1" showErrorMessage="1" prompt="El día de la semana se determinará automáticamente" sqref="C2:H2" xr:uid="{00000000-0002-0000-02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200-000007000000}"/>
  </dataValidations>
  <printOptions horizontalCentered="1" verticalCentered="1"/>
  <pageMargins left="0.7" right="0.7" top="0.75" bottom="0.75" header="0.3" footer="0.3"/>
  <pageSetup paperSize="9" scale="56" orientation="portrait" r:id="rId1"/>
  <headerFooter differentFirst="1" alignWithMargins="0">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39997558519241921"/>
    <pageSetUpPr fitToPage="1"/>
  </sheetPr>
  <dimension ref="B1:H14"/>
  <sheetViews>
    <sheetView showGridLines="0" topLeftCell="A8" zoomScale="90" zoomScaleNormal="90" workbookViewId="0">
      <selection activeCell="Q12" sqref="Q12"/>
    </sheetView>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9" t="str">
        <f>"abril "&amp;"de "&amp;CalendarYear</f>
        <v>abril de 2026</v>
      </c>
      <c r="C1" s="49"/>
      <c r="D1" s="49"/>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DaysAndWeeks+DATE(CalendarYear,4,1)-WEEKDAY(DATE(CalendarYear,4,1),(WeekStart="LUNES")+1)+1</f>
        <v>46111</v>
      </c>
      <c r="C3" s="13">
        <v>46112</v>
      </c>
      <c r="D3" s="13">
        <v>46113</v>
      </c>
      <c r="E3" s="13">
        <v>46114</v>
      </c>
      <c r="F3" s="13">
        <v>46115</v>
      </c>
      <c r="G3" s="13">
        <v>46116</v>
      </c>
      <c r="H3" s="13">
        <v>46117</v>
      </c>
    </row>
    <row r="4" spans="2:8" ht="57.95" customHeight="1">
      <c r="D4" s="17" t="s">
        <v>89</v>
      </c>
    </row>
    <row r="5" spans="2:8" ht="19.5" customHeight="1">
      <c r="B5" s="15">
        <f t="array" ref="B5:H5">DaysAndWeeks+DATE(CalendarYear,4,1)-WEEKDAY(DATE(CalendarYear,4,1),(WeekStart="LUNES")+1)+8</f>
        <v>46118</v>
      </c>
      <c r="C5" s="15">
        <v>46119</v>
      </c>
      <c r="D5" s="15">
        <v>46120</v>
      </c>
      <c r="E5" s="15">
        <v>46121</v>
      </c>
      <c r="F5" s="15">
        <v>46122</v>
      </c>
      <c r="G5" s="15">
        <v>46123</v>
      </c>
      <c r="H5" s="15">
        <v>46124</v>
      </c>
    </row>
    <row r="6" spans="2:8" ht="109.5" customHeight="1">
      <c r="B6" s="31" t="s">
        <v>79</v>
      </c>
      <c r="C6" s="34" t="s">
        <v>98</v>
      </c>
      <c r="D6" s="33" t="s">
        <v>90</v>
      </c>
      <c r="E6" s="35" t="s">
        <v>91</v>
      </c>
      <c r="F6" s="35" t="s">
        <v>92</v>
      </c>
      <c r="G6" s="34" t="s">
        <v>97</v>
      </c>
      <c r="H6" s="11"/>
    </row>
    <row r="7" spans="2:8" ht="19.5" customHeight="1">
      <c r="B7" s="13">
        <f t="array" ref="B7:H7">DaysAndWeeks+DATE(CalendarYear,4,1)-WEEKDAY(DATE(CalendarYear,4,1),(WeekStart="LUNES")+1)+15</f>
        <v>46125</v>
      </c>
      <c r="C7" s="13">
        <v>46126</v>
      </c>
      <c r="D7" s="13">
        <v>46127</v>
      </c>
      <c r="E7" s="13">
        <v>46128</v>
      </c>
      <c r="F7" s="13">
        <v>46129</v>
      </c>
      <c r="G7" s="13">
        <v>46130</v>
      </c>
      <c r="H7" s="13">
        <v>46131</v>
      </c>
    </row>
    <row r="8" spans="2:8" ht="253.5" customHeight="1">
      <c r="B8" s="20" t="s">
        <v>93</v>
      </c>
      <c r="C8" s="20" t="s">
        <v>82</v>
      </c>
      <c r="D8" s="20" t="s">
        <v>80</v>
      </c>
      <c r="E8" s="20" t="s">
        <v>94</v>
      </c>
      <c r="F8" s="20" t="s">
        <v>81</v>
      </c>
      <c r="G8" s="20" t="s">
        <v>99</v>
      </c>
    </row>
    <row r="9" spans="2:8" ht="19.5" customHeight="1">
      <c r="B9" s="15">
        <f t="array" ref="B9:H9">DaysAndWeeks+DATE(CalendarYear,4,1)-WEEKDAY(DATE(CalendarYear,4,1),(WeekStart="LUNES")+1)+22</f>
        <v>46132</v>
      </c>
      <c r="C9" s="15">
        <v>46133</v>
      </c>
      <c r="D9" s="15">
        <v>46134</v>
      </c>
      <c r="E9" s="15">
        <v>46135</v>
      </c>
      <c r="F9" s="15">
        <v>46136</v>
      </c>
      <c r="G9" s="15">
        <v>46137</v>
      </c>
      <c r="H9" s="15">
        <v>46138</v>
      </c>
    </row>
    <row r="10" spans="2:8" ht="282.75" customHeight="1">
      <c r="B10" s="34" t="s">
        <v>96</v>
      </c>
      <c r="C10" s="31" t="s">
        <v>82</v>
      </c>
      <c r="D10" s="31" t="s">
        <v>83</v>
      </c>
      <c r="E10" s="31" t="s">
        <v>84</v>
      </c>
      <c r="F10" s="31" t="s">
        <v>85</v>
      </c>
      <c r="G10" s="34" t="s">
        <v>100</v>
      </c>
      <c r="H10" s="11"/>
    </row>
    <row r="11" spans="2:8" ht="19.5" customHeight="1">
      <c r="B11" s="13">
        <f t="array" ref="B11:H11">DaysAndWeeks+DATE(CalendarYear,4,1)-WEEKDAY(DATE(CalendarYear,4,1),(WeekStart="LUNES")+1)+29</f>
        <v>46139</v>
      </c>
      <c r="C11" s="13">
        <v>46140</v>
      </c>
      <c r="D11" s="13">
        <v>46141</v>
      </c>
      <c r="E11" s="13">
        <v>46142</v>
      </c>
      <c r="F11" s="13">
        <v>46143</v>
      </c>
      <c r="G11" s="13">
        <v>46144</v>
      </c>
      <c r="H11" s="13">
        <v>46145</v>
      </c>
    </row>
    <row r="12" spans="2:8" ht="341.25" customHeight="1">
      <c r="B12" s="32" t="s">
        <v>86</v>
      </c>
      <c r="C12" s="20" t="s">
        <v>87</v>
      </c>
      <c r="D12" s="20" t="s">
        <v>95</v>
      </c>
      <c r="E12" s="20" t="s">
        <v>88</v>
      </c>
    </row>
    <row r="13" spans="2:8" ht="19.5" customHeight="1">
      <c r="B13" s="15">
        <f t="array" ref="B13:C13">DaysAndWeeks+DATE(CalendarYear,4,1)-WEEKDAY(DATE(CalendarYear,4,1),(WeekStart="LUNES")+1)+36</f>
        <v>46146</v>
      </c>
      <c r="C13" s="15">
        <v>46147</v>
      </c>
      <c r="D13" s="40" t="s">
        <v>0</v>
      </c>
      <c r="E13" s="41"/>
      <c r="F13" s="41"/>
      <c r="G13" s="41"/>
      <c r="H13" s="41"/>
    </row>
    <row r="14" spans="2:8" ht="57.95" customHeight="1">
      <c r="B14" s="11"/>
      <c r="C14" s="11"/>
      <c r="D14" s="40"/>
      <c r="E14" s="41"/>
      <c r="F14" s="41"/>
      <c r="G14" s="41"/>
      <c r="H14" s="41"/>
    </row>
  </sheetData>
  <mergeCells count="3">
    <mergeCell ref="D13:D14"/>
    <mergeCell ref="E13:H14"/>
    <mergeCell ref="B1:D1"/>
  </mergeCells>
  <conditionalFormatting sqref="B3:G3">
    <cfRule type="expression" dxfId="17" priority="1">
      <formula>DAY(B3)&gt;8</formula>
    </cfRule>
  </conditionalFormatting>
  <conditionalFormatting sqref="B11:H11 B13:C13">
    <cfRule type="expression" dxfId="16" priority="2">
      <formula>AND(DAY(B11)&gt;=1,DAY(B11)&lt;=15)</formula>
    </cfRule>
  </conditionalFormatting>
  <dataValidations count="8">
    <dataValidation allowBlank="1" showInputMessage="1" showErrorMessage="1" prompt="El día de la semana se determinará automáticamente" sqref="C2:H2" xr:uid="{00000000-0002-0000-03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3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300-000002000000}"/>
    <dataValidation allowBlank="1" showInputMessage="1" showErrorMessage="1" prompt="Calendario del mes de abril" sqref="A1" xr:uid="{00000000-0002-0000-0300-000003000000}"/>
    <dataValidation allowBlank="1" showInputMessage="1" showErrorMessage="1" prompt="Escriba notas en la celda a la derecha." sqref="D13:D14" xr:uid="{00000000-0002-0000-0300-000004000000}"/>
    <dataValidation allowBlank="1" showInputMessage="1" showErrorMessage="1" prompt="Escriba notas en esta celda." sqref="E13:H14" xr:uid="{00000000-0002-0000-0300-000005000000}"/>
    <dataValidation allowBlank="1" showInputMessage="1" showErrorMessage="1" prompt="Las celdas de esta fila y las filas 6, 8, 10, 12 y 14 son para escribir notas diarias relacionadas con el día natural de la celda anterior." sqref="B4" xr:uid="{00000000-0002-0000-03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3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59999389629810485"/>
    <pageSetUpPr fitToPage="1"/>
  </sheetPr>
  <dimension ref="B1:H14"/>
  <sheetViews>
    <sheetView showGridLines="0" workbookViewId="0">
      <selection activeCell="L12" sqref="L12"/>
    </sheetView>
  </sheetViews>
  <sheetFormatPr baseColWidth="10" defaultColWidth="8.75" defaultRowHeight="15"/>
  <cols>
    <col min="1" max="1" width="2.625" customWidth="1"/>
    <col min="2" max="6" width="20.625" customWidth="1"/>
    <col min="7" max="8" width="17.625" customWidth="1"/>
    <col min="9" max="9" width="2.625" customWidth="1"/>
    <col min="10" max="10" width="12" customWidth="1"/>
  </cols>
  <sheetData>
    <row r="1" spans="2:8" ht="60" customHeight="1">
      <c r="B1" s="49" t="str">
        <f>"mayo "&amp;"de "&amp;CalendarYear</f>
        <v>mayo de 2026</v>
      </c>
      <c r="C1" s="49"/>
      <c r="D1" s="49"/>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DaysAndWeeks+DATE(CalendarYear,5,1)-WEEKDAY(DATE(CalendarYear,5,1),(WeekStart="LUNES")+1)+1</f>
        <v>46139</v>
      </c>
      <c r="C3" s="13">
        <v>46140</v>
      </c>
      <c r="D3" s="13">
        <v>46141</v>
      </c>
      <c r="E3" s="13">
        <v>46142</v>
      </c>
      <c r="F3" s="13">
        <v>46143</v>
      </c>
      <c r="G3" s="13">
        <v>46144</v>
      </c>
      <c r="H3" s="13">
        <v>46145</v>
      </c>
    </row>
    <row r="4" spans="2:8" ht="57.95" customHeight="1">
      <c r="F4" s="20" t="s">
        <v>101</v>
      </c>
    </row>
    <row r="5" spans="2:8" ht="19.5" customHeight="1">
      <c r="B5" s="15">
        <f t="array" ref="B5:H5">DaysAndWeeks+DATE(CalendarYear,5,1)-WEEKDAY(DATE(CalendarYear,5,1),(WeekStart="LUNES")+1)+8</f>
        <v>46146</v>
      </c>
      <c r="C5" s="15">
        <v>46147</v>
      </c>
      <c r="D5" s="15">
        <v>46148</v>
      </c>
      <c r="E5" s="15">
        <v>46149</v>
      </c>
      <c r="F5" s="15">
        <v>46150</v>
      </c>
      <c r="G5" s="15">
        <v>46151</v>
      </c>
      <c r="H5" s="15">
        <v>46152</v>
      </c>
    </row>
    <row r="6" spans="2:8" ht="168" customHeight="1">
      <c r="B6" s="36" t="s">
        <v>102</v>
      </c>
      <c r="C6" s="36" t="s">
        <v>103</v>
      </c>
      <c r="D6" s="36" t="s">
        <v>104</v>
      </c>
      <c r="E6" s="36" t="s">
        <v>105</v>
      </c>
      <c r="F6" s="36" t="s">
        <v>106</v>
      </c>
      <c r="G6" s="36" t="s">
        <v>107</v>
      </c>
      <c r="H6" s="11"/>
    </row>
    <row r="7" spans="2:8" ht="19.5" customHeight="1">
      <c r="B7" s="13">
        <f t="array" ref="B7:H7">DaysAndWeeks+DATE(CalendarYear,5,1)-WEEKDAY(DATE(CalendarYear,5,1),(WeekStart="LUNES")+1)+15</f>
        <v>46153</v>
      </c>
      <c r="C7" s="13">
        <v>46154</v>
      </c>
      <c r="D7" s="13">
        <v>46155</v>
      </c>
      <c r="E7" s="13">
        <v>46156</v>
      </c>
      <c r="F7" s="13">
        <v>46157</v>
      </c>
      <c r="G7" s="13">
        <v>46158</v>
      </c>
      <c r="H7" s="13">
        <v>46159</v>
      </c>
    </row>
    <row r="8" spans="2:8" ht="250.5" customHeight="1">
      <c r="B8" s="20" t="s">
        <v>108</v>
      </c>
      <c r="C8" s="20" t="s">
        <v>109</v>
      </c>
      <c r="D8" s="20" t="s">
        <v>110</v>
      </c>
      <c r="E8" s="20" t="s">
        <v>111</v>
      </c>
      <c r="F8" s="20" t="s">
        <v>112</v>
      </c>
    </row>
    <row r="9" spans="2:8" ht="19.5" customHeight="1">
      <c r="B9" s="15">
        <f t="array" ref="B9:H9">DaysAndWeeks+DATE(CalendarYear,5,1)-WEEKDAY(DATE(CalendarYear,5,1),(WeekStart="LUNES")+1)+22</f>
        <v>46160</v>
      </c>
      <c r="C9" s="15">
        <v>46161</v>
      </c>
      <c r="D9" s="15">
        <v>46162</v>
      </c>
      <c r="E9" s="15">
        <v>46163</v>
      </c>
      <c r="F9" s="15">
        <v>46164</v>
      </c>
      <c r="G9" s="15">
        <v>46165</v>
      </c>
      <c r="H9" s="15">
        <v>46166</v>
      </c>
    </row>
    <row r="10" spans="2:8" ht="176.25" customHeight="1">
      <c r="B10" s="36" t="s">
        <v>122</v>
      </c>
      <c r="C10" s="36" t="s">
        <v>113</v>
      </c>
      <c r="D10" s="36" t="s">
        <v>114</v>
      </c>
      <c r="E10" s="36" t="s">
        <v>115</v>
      </c>
      <c r="F10" s="36" t="s">
        <v>116</v>
      </c>
      <c r="G10" s="11"/>
      <c r="H10" s="11"/>
    </row>
    <row r="11" spans="2:8" ht="19.5" customHeight="1">
      <c r="B11" s="13">
        <f t="array" ref="B11:H11">DaysAndWeeks+DATE(CalendarYear,5,1)-WEEKDAY(DATE(CalendarYear,5,1),(WeekStart="LUNES")+1)+29</f>
        <v>46167</v>
      </c>
      <c r="C11" s="13">
        <v>46168</v>
      </c>
      <c r="D11" s="13">
        <v>46169</v>
      </c>
      <c r="E11" s="13">
        <v>46170</v>
      </c>
      <c r="F11" s="13">
        <v>46171</v>
      </c>
      <c r="G11" s="13">
        <v>46172</v>
      </c>
      <c r="H11" s="13">
        <v>46173</v>
      </c>
    </row>
    <row r="12" spans="2:8" ht="334.5" customHeight="1">
      <c r="B12" s="28" t="s">
        <v>117</v>
      </c>
      <c r="C12" s="20" t="s">
        <v>118</v>
      </c>
      <c r="D12" s="20" t="s">
        <v>120</v>
      </c>
      <c r="E12" s="20" t="s">
        <v>119</v>
      </c>
      <c r="F12" s="20" t="s">
        <v>121</v>
      </c>
      <c r="G12" s="32"/>
    </row>
    <row r="13" spans="2:8" ht="19.5" customHeight="1">
      <c r="B13" s="15">
        <f t="array" ref="B13:C13">DaysAndWeeks+DATE(CalendarYear,5,1)-WEEKDAY(DATE(CalendarYear,5,1),(WeekStart="LUNES")+1)+36</f>
        <v>46174</v>
      </c>
      <c r="C13" s="15">
        <v>46175</v>
      </c>
      <c r="D13" s="40" t="s">
        <v>0</v>
      </c>
      <c r="E13" s="41"/>
      <c r="F13" s="41"/>
      <c r="G13" s="41"/>
      <c r="H13" s="41"/>
    </row>
    <row r="14" spans="2:8" ht="57.95" customHeight="1">
      <c r="B14" s="11"/>
      <c r="C14" s="11"/>
      <c r="D14" s="40"/>
      <c r="E14" s="41"/>
      <c r="F14" s="41"/>
      <c r="G14" s="41"/>
      <c r="H14" s="41"/>
    </row>
  </sheetData>
  <mergeCells count="3">
    <mergeCell ref="D13:D14"/>
    <mergeCell ref="E13:H14"/>
    <mergeCell ref="B1:D1"/>
  </mergeCells>
  <conditionalFormatting sqref="B3:G3">
    <cfRule type="expression" dxfId="15" priority="1">
      <formula>DAY(B3)&gt;8</formula>
    </cfRule>
  </conditionalFormatting>
  <conditionalFormatting sqref="B11:H11 B13:C13">
    <cfRule type="expression" dxfId="14" priority="2">
      <formula>AND(DAY(B11)&gt;=1,DAY(B11)&lt;=15)</formula>
    </cfRule>
  </conditionalFormatting>
  <dataValidations count="8">
    <dataValidation allowBlank="1" showInputMessage="1" showErrorMessage="1" prompt="El día de la semana se determinará automáticamente" sqref="C2:H2" xr:uid="{00000000-0002-0000-04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4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400-000002000000}"/>
    <dataValidation allowBlank="1" showInputMessage="1" showErrorMessage="1" prompt="Calendario del mes de mayo" sqref="A1" xr:uid="{00000000-0002-0000-0400-000003000000}"/>
    <dataValidation allowBlank="1" showInputMessage="1" showErrorMessage="1" prompt="Escriba notas en la celda a la derecha." sqref="D13:D14" xr:uid="{00000000-0002-0000-0400-000004000000}"/>
    <dataValidation allowBlank="1" showInputMessage="1" showErrorMessage="1" prompt="Escriba notas en esta celda." sqref="E13:H14" xr:uid="{00000000-0002-0000-0400-000005000000}"/>
    <dataValidation allowBlank="1" showInputMessage="1" showErrorMessage="1" prompt="Las celdas de esta fila y las filas 6, 8, 10, 12 y 14 son para escribir notas diarias relacionadas con el día natural de la celda anterior." sqref="B4" xr:uid="{00000000-0002-0000-04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4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B1:H14"/>
  <sheetViews>
    <sheetView showGridLines="0" zoomScale="80" zoomScaleNormal="80" workbookViewId="0">
      <selection activeCell="O4" sqref="O4"/>
    </sheetView>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9" t="str">
        <f>"junio "&amp;"de "&amp;CalendarYear</f>
        <v>junio de 2026</v>
      </c>
      <c r="C1" s="49"/>
      <c r="D1" s="49"/>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DaysAndWeeks+DATE(CalendarYear,6,1)-WEEKDAY(DATE(CalendarYear,6,1),(WeekStart="LUNES")+1)+1</f>
        <v>46174</v>
      </c>
      <c r="C3" s="13">
        <v>46175</v>
      </c>
      <c r="D3" s="13">
        <v>46176</v>
      </c>
      <c r="E3" s="13">
        <v>46177</v>
      </c>
      <c r="F3" s="13">
        <v>46178</v>
      </c>
      <c r="G3" s="13">
        <v>46179</v>
      </c>
      <c r="H3" s="13">
        <v>46180</v>
      </c>
    </row>
    <row r="4" spans="2:8" s="20" customFormat="1" ht="324.75" customHeight="1">
      <c r="B4" s="20" t="s">
        <v>140</v>
      </c>
      <c r="C4" s="20" t="s">
        <v>123</v>
      </c>
      <c r="D4" s="20" t="s">
        <v>124</v>
      </c>
      <c r="E4" s="20" t="s">
        <v>125</v>
      </c>
      <c r="F4" s="20" t="s">
        <v>126</v>
      </c>
    </row>
    <row r="5" spans="2:8" ht="19.5" customHeight="1">
      <c r="B5" s="15">
        <f t="array" ref="B5:H5">DaysAndWeeks+DATE(CalendarYear,6,1)-WEEKDAY(DATE(CalendarYear,6,1),(WeekStart="LUNES")+1)+8</f>
        <v>46181</v>
      </c>
      <c r="C5" s="15">
        <v>46182</v>
      </c>
      <c r="D5" s="15">
        <v>46183</v>
      </c>
      <c r="E5" s="15">
        <v>46184</v>
      </c>
      <c r="F5" s="15">
        <v>46185</v>
      </c>
      <c r="G5" s="15">
        <v>46186</v>
      </c>
      <c r="H5" s="15">
        <v>46187</v>
      </c>
    </row>
    <row r="6" spans="2:8" s="20" customFormat="1" ht="132.75" customHeight="1">
      <c r="B6" s="38" t="s">
        <v>141</v>
      </c>
      <c r="C6" s="38" t="s">
        <v>127</v>
      </c>
      <c r="D6" s="38" t="s">
        <v>135</v>
      </c>
      <c r="E6" s="38" t="s">
        <v>128</v>
      </c>
      <c r="F6" s="38" t="s">
        <v>129</v>
      </c>
      <c r="G6" s="38"/>
      <c r="H6" s="38"/>
    </row>
    <row r="7" spans="2:8" ht="19.5" customHeight="1">
      <c r="B7" s="13">
        <f t="array" ref="B7:H7">DaysAndWeeks+DATE(CalendarYear,6,1)-WEEKDAY(DATE(CalendarYear,6,1),(WeekStart="LUNES")+1)+15</f>
        <v>46188</v>
      </c>
      <c r="C7" s="13">
        <v>46189</v>
      </c>
      <c r="D7" s="13">
        <v>46190</v>
      </c>
      <c r="E7" s="13">
        <v>46191</v>
      </c>
      <c r="F7" s="13">
        <v>46192</v>
      </c>
      <c r="G7" s="13">
        <v>46193</v>
      </c>
      <c r="H7" s="13">
        <v>46194</v>
      </c>
    </row>
    <row r="8" spans="2:8" s="20" customFormat="1" ht="198.75" customHeight="1">
      <c r="B8" s="20" t="s">
        <v>130</v>
      </c>
      <c r="C8" s="20" t="s">
        <v>142</v>
      </c>
      <c r="D8" s="20" t="s">
        <v>131</v>
      </c>
      <c r="E8" s="20" t="s">
        <v>132</v>
      </c>
      <c r="F8" s="20" t="s">
        <v>133</v>
      </c>
      <c r="G8" s="20" t="s">
        <v>134</v>
      </c>
    </row>
    <row r="9" spans="2:8" ht="19.5" customHeight="1">
      <c r="B9" s="15">
        <f t="array" ref="B9:H9">DaysAndWeeks+DATE(CalendarYear,6,1)-WEEKDAY(DATE(CalendarYear,6,1),(WeekStart="LUNES")+1)+22</f>
        <v>46195</v>
      </c>
      <c r="C9" s="15">
        <v>46196</v>
      </c>
      <c r="D9" s="15">
        <v>46197</v>
      </c>
      <c r="E9" s="15">
        <v>46198</v>
      </c>
      <c r="F9" s="15">
        <v>46199</v>
      </c>
      <c r="G9" s="15">
        <v>46200</v>
      </c>
      <c r="H9" s="15">
        <v>46201</v>
      </c>
    </row>
    <row r="10" spans="2:8" ht="270" customHeight="1">
      <c r="B10" s="38" t="s">
        <v>144</v>
      </c>
      <c r="C10" s="37" t="s">
        <v>145</v>
      </c>
      <c r="D10" s="37" t="s">
        <v>136</v>
      </c>
      <c r="E10" s="37" t="s">
        <v>137</v>
      </c>
      <c r="F10" s="37" t="s">
        <v>138</v>
      </c>
      <c r="G10" s="11"/>
      <c r="H10" s="11"/>
    </row>
    <row r="11" spans="2:8" ht="19.5" customHeight="1">
      <c r="B11" s="13">
        <f t="array" ref="B11:H11">DaysAndWeeks+DATE(CalendarYear,6,1)-WEEKDAY(DATE(CalendarYear,6,1),(WeekStart="LUNES")+1)+29</f>
        <v>46202</v>
      </c>
      <c r="C11" s="13">
        <v>46203</v>
      </c>
      <c r="D11" s="13">
        <v>46204</v>
      </c>
      <c r="E11" s="13">
        <v>46205</v>
      </c>
      <c r="F11" s="13">
        <v>46206</v>
      </c>
      <c r="G11" s="13">
        <v>46207</v>
      </c>
      <c r="H11" s="13">
        <v>46208</v>
      </c>
    </row>
    <row r="12" spans="2:8" s="32" customFormat="1" ht="217.5" customHeight="1">
      <c r="B12" s="32" t="s">
        <v>143</v>
      </c>
      <c r="C12" s="20" t="s">
        <v>139</v>
      </c>
    </row>
    <row r="13" spans="2:8" ht="19.5" customHeight="1">
      <c r="B13" s="15">
        <f t="array" ref="B13:C13">DaysAndWeeks+DATE(CalendarYear,6,1)-WEEKDAY(DATE(CalendarYear,6,1),(WeekStart="LUNES")+1)+36</f>
        <v>46209</v>
      </c>
      <c r="C13" s="15">
        <v>46210</v>
      </c>
      <c r="D13" s="40" t="s">
        <v>0</v>
      </c>
      <c r="E13" s="41"/>
      <c r="F13" s="41"/>
      <c r="G13" s="41"/>
      <c r="H13" s="41"/>
    </row>
    <row r="14" spans="2:8" ht="57.95" customHeight="1">
      <c r="B14" s="11"/>
      <c r="C14" s="11"/>
      <c r="D14" s="40"/>
      <c r="E14" s="41"/>
      <c r="F14" s="41"/>
      <c r="G14" s="41"/>
      <c r="H14" s="41"/>
    </row>
  </sheetData>
  <mergeCells count="3">
    <mergeCell ref="D13:D14"/>
    <mergeCell ref="E13:H14"/>
    <mergeCell ref="B1:D1"/>
  </mergeCells>
  <conditionalFormatting sqref="B3:G3">
    <cfRule type="expression" dxfId="13" priority="1">
      <formula>DAY(B3)&gt;8</formula>
    </cfRule>
  </conditionalFormatting>
  <conditionalFormatting sqref="B11:H11 B13:C13">
    <cfRule type="expression" dxfId="12" priority="2">
      <formula>AND(DAY(B11)&gt;=1,DAY(B11)&lt;=15)</formula>
    </cfRule>
  </conditionalFormatting>
  <dataValidations count="8">
    <dataValidation allowBlank="1" showInputMessage="1" showErrorMessage="1" prompt="El día de la semana se determinará automáticamente" sqref="C2:H2" xr:uid="{00000000-0002-0000-05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500-000001000000}"/>
    <dataValidation allowBlank="1" showInputMessage="1" showErrorMessage="1" prompt="Calendario del mes de junio" sqref="A1" xr:uid="{00000000-0002-0000-0500-000002000000}"/>
    <dataValidation allowBlank="1" showInputMessage="1" showErrorMessage="1" prompt="Escriba notas en la celda a la derecha." sqref="D13:D14" xr:uid="{00000000-0002-0000-0500-000003000000}"/>
    <dataValidation allowBlank="1" showInputMessage="1" showErrorMessage="1" prompt="Escriba notas en esta celda." sqref="E13:H14" xr:uid="{00000000-0002-0000-0500-000004000000}"/>
    <dataValidation allowBlank="1" showInputMessage="1" showErrorMessage="1" prompt="Las celdas de esta fila y las filas 6, 8, 10, 12 y 14 son para escribir notas diarias relacionadas con el día natural de la celda anterior." sqref="B4" xr:uid="{00000000-0002-0000-05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5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5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2"/>
    <pageSetUpPr fitToPage="1"/>
  </sheetPr>
  <dimension ref="B1:H14"/>
  <sheetViews>
    <sheetView showGridLines="0" tabSelected="1" zoomScaleNormal="100" workbookViewId="0">
      <selection activeCell="I14" sqref="I14"/>
    </sheetView>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9" t="str">
        <f>"julio "&amp;"de "&amp;CalendarYear</f>
        <v>julio de 2026</v>
      </c>
      <c r="C1" s="49"/>
      <c r="D1" s="49"/>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DaysAndWeeks+DATE(CalendarYear,7,1)-WEEKDAY(DATE(CalendarYear,7,1),(WeekStart="LUNES")+1)+1</f>
        <v>46202</v>
      </c>
      <c r="C3" s="13">
        <v>46203</v>
      </c>
      <c r="D3" s="13">
        <v>46204</v>
      </c>
      <c r="E3" s="13">
        <v>46205</v>
      </c>
      <c r="F3" s="13">
        <v>46206</v>
      </c>
      <c r="G3" s="13">
        <v>46207</v>
      </c>
      <c r="H3" s="13">
        <v>46208</v>
      </c>
    </row>
    <row r="4" spans="2:8" s="20" customFormat="1" ht="95.25" customHeight="1">
      <c r="D4" s="20" t="s">
        <v>146</v>
      </c>
      <c r="E4" s="20" t="s">
        <v>146</v>
      </c>
      <c r="F4" s="20" t="s">
        <v>147</v>
      </c>
    </row>
    <row r="5" spans="2:8" ht="19.5" customHeight="1">
      <c r="B5" s="15">
        <f t="array" ref="B5:H5">DaysAndWeeks+DATE(CalendarYear,7,1)-WEEKDAY(DATE(CalendarYear,7,1),(WeekStart="LUNES")+1)+8</f>
        <v>46209</v>
      </c>
      <c r="C5" s="15">
        <v>46210</v>
      </c>
      <c r="D5" s="15">
        <v>46211</v>
      </c>
      <c r="E5" s="15">
        <v>46212</v>
      </c>
      <c r="F5" s="15">
        <v>46213</v>
      </c>
      <c r="G5" s="15">
        <v>46214</v>
      </c>
      <c r="H5" s="15">
        <v>46215</v>
      </c>
    </row>
    <row r="6" spans="2:8" s="32" customFormat="1" ht="217.5" customHeight="1">
      <c r="B6" s="39" t="s">
        <v>165</v>
      </c>
      <c r="C6" s="39" t="s">
        <v>148</v>
      </c>
      <c r="D6" s="39" t="s">
        <v>166</v>
      </c>
      <c r="E6" s="39" t="s">
        <v>167</v>
      </c>
      <c r="F6" s="39" t="s">
        <v>168</v>
      </c>
      <c r="G6" s="35"/>
      <c r="H6" s="35"/>
    </row>
    <row r="7" spans="2:8" ht="19.5" customHeight="1">
      <c r="B7" s="13">
        <f t="array" ref="B7:H7">DaysAndWeeks+DATE(CalendarYear,7,1)-WEEKDAY(DATE(CalendarYear,7,1),(WeekStart="LUNES")+1)+15</f>
        <v>46216</v>
      </c>
      <c r="C7" s="13">
        <v>46217</v>
      </c>
      <c r="D7" s="13">
        <v>46218</v>
      </c>
      <c r="E7" s="13">
        <v>46219</v>
      </c>
      <c r="F7" s="13">
        <v>46220</v>
      </c>
      <c r="G7" s="13">
        <v>46221</v>
      </c>
      <c r="H7" s="13">
        <v>46222</v>
      </c>
    </row>
    <row r="8" spans="2:8" s="20" customFormat="1" ht="172.5" customHeight="1">
      <c r="B8" s="20" t="s">
        <v>149</v>
      </c>
      <c r="C8" s="20" t="s">
        <v>150</v>
      </c>
      <c r="D8" s="20" t="s">
        <v>153</v>
      </c>
      <c r="E8" s="20" t="s">
        <v>151</v>
      </c>
      <c r="F8" s="20" t="s">
        <v>152</v>
      </c>
    </row>
    <row r="9" spans="2:8" ht="19.5" customHeight="1">
      <c r="B9" s="15">
        <f t="array" ref="B9:H9">DaysAndWeeks+DATE(CalendarYear,7,1)-WEEKDAY(DATE(CalendarYear,7,1),(WeekStart="LUNES")+1)+22</f>
        <v>46223</v>
      </c>
      <c r="C9" s="15">
        <v>46224</v>
      </c>
      <c r="D9" s="15">
        <v>46225</v>
      </c>
      <c r="E9" s="15">
        <v>46226</v>
      </c>
      <c r="F9" s="15">
        <v>46227</v>
      </c>
      <c r="G9" s="15">
        <v>46228</v>
      </c>
      <c r="H9" s="15">
        <v>46229</v>
      </c>
    </row>
    <row r="10" spans="2:8" s="20" customFormat="1" ht="246.75" customHeight="1">
      <c r="B10" s="39" t="s">
        <v>154</v>
      </c>
      <c r="C10" s="39" t="s">
        <v>155</v>
      </c>
      <c r="D10" s="39" t="s">
        <v>161</v>
      </c>
      <c r="E10" s="39" t="s">
        <v>162</v>
      </c>
      <c r="F10" s="39" t="s">
        <v>163</v>
      </c>
      <c r="G10" s="39" t="s">
        <v>156</v>
      </c>
      <c r="H10" s="39"/>
    </row>
    <row r="11" spans="2:8" ht="19.5" customHeight="1">
      <c r="B11" s="13">
        <f t="array" ref="B11:H11">DaysAndWeeks+DATE(CalendarYear,7,1)-WEEKDAY(DATE(CalendarYear,7,1),(WeekStart="LUNES")+1)+29</f>
        <v>46230</v>
      </c>
      <c r="C11" s="13">
        <v>46231</v>
      </c>
      <c r="D11" s="13">
        <v>46232</v>
      </c>
      <c r="E11" s="13">
        <v>46233</v>
      </c>
      <c r="F11" s="13">
        <v>46234</v>
      </c>
      <c r="G11" s="13">
        <v>46235</v>
      </c>
      <c r="H11" s="13">
        <v>46236</v>
      </c>
    </row>
    <row r="12" spans="2:8" s="20" customFormat="1" ht="289.5" customHeight="1">
      <c r="B12" s="20" t="s">
        <v>157</v>
      </c>
      <c r="C12" s="20" t="s">
        <v>164</v>
      </c>
      <c r="D12" s="20" t="s">
        <v>158</v>
      </c>
      <c r="E12" s="20" t="s">
        <v>159</v>
      </c>
      <c r="F12" s="20" t="s">
        <v>160</v>
      </c>
    </row>
    <row r="13" spans="2:8" ht="19.5" customHeight="1">
      <c r="B13" s="15">
        <f t="array" ref="B13:C13">DaysAndWeeks+DATE(CalendarYear,7,1)-WEEKDAY(DATE(CalendarYear,7,1),(WeekStart="LUNES")+1)+36</f>
        <v>46237</v>
      </c>
      <c r="C13" s="15">
        <v>46238</v>
      </c>
      <c r="D13" s="40" t="s">
        <v>0</v>
      </c>
      <c r="E13" s="41"/>
      <c r="F13" s="41"/>
      <c r="G13" s="41"/>
      <c r="H13" s="41"/>
    </row>
    <row r="14" spans="2:8" ht="57.95" customHeight="1">
      <c r="B14" s="11"/>
      <c r="C14" s="11"/>
      <c r="D14" s="40"/>
      <c r="E14" s="41"/>
      <c r="F14" s="41"/>
      <c r="G14" s="41"/>
      <c r="H14" s="41"/>
    </row>
  </sheetData>
  <mergeCells count="3">
    <mergeCell ref="D13:D14"/>
    <mergeCell ref="E13:H14"/>
    <mergeCell ref="B1:D1"/>
  </mergeCells>
  <phoneticPr fontId="28" type="noConversion"/>
  <conditionalFormatting sqref="B3:G3">
    <cfRule type="expression" dxfId="11" priority="1">
      <formula>DAY(B3)&gt;8</formula>
    </cfRule>
  </conditionalFormatting>
  <conditionalFormatting sqref="B11:H11 B13:C13">
    <cfRule type="expression" dxfId="10" priority="2">
      <formula>AND(DAY(B11)&gt;=1,DAY(B11)&lt;=15)</formula>
    </cfRule>
  </conditionalFormatting>
  <dataValidations count="8">
    <dataValidation allowBlank="1" showInputMessage="1" showErrorMessage="1" prompt="El día de la semana se determinará automáticamente" sqref="C2:H2" xr:uid="{00000000-0002-0000-06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600-000001000000}"/>
    <dataValidation allowBlank="1" showInputMessage="1" showErrorMessage="1" prompt="Calendario del mes de julio" sqref="A1" xr:uid="{00000000-0002-0000-0600-000002000000}"/>
    <dataValidation allowBlank="1" showInputMessage="1" showErrorMessage="1" prompt="Escriba notas en la celda a la derecha." sqref="D13:D14" xr:uid="{00000000-0002-0000-0600-000003000000}"/>
    <dataValidation allowBlank="1" showInputMessage="1" showErrorMessage="1" prompt="Escriba notas en esta celda." sqref="E13:H14" xr:uid="{00000000-0002-0000-0600-000004000000}"/>
    <dataValidation allowBlank="1" showInputMessage="1" showErrorMessage="1" prompt="Las celdas de esta fila y las filas 6, 8, 10, 12 y 14 son para escribir notas diarias relacionadas con el día natural de la celda anterior." sqref="B4" xr:uid="{00000000-0002-0000-06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6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6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2" tint="-9.9978637043366805E-2"/>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9" t="str">
        <f>"agosto "&amp;"de "&amp;CalendarYear</f>
        <v>agosto de 2026</v>
      </c>
      <c r="C1" s="49"/>
      <c r="D1" s="49"/>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DaysAndWeeks+DATE(CalendarYear,8,1)-WEEKDAY(DATE(CalendarYear,8,1),(WeekStart="LUNES")+1)+1</f>
        <v>46230</v>
      </c>
      <c r="C3" s="13">
        <v>46231</v>
      </c>
      <c r="D3" s="13">
        <v>46232</v>
      </c>
      <c r="E3" s="13">
        <v>46233</v>
      </c>
      <c r="F3" s="13">
        <v>46234</v>
      </c>
      <c r="G3" s="13">
        <v>46235</v>
      </c>
      <c r="H3" s="13">
        <v>46236</v>
      </c>
    </row>
    <row r="4" spans="2:8" ht="57.95" customHeight="1"/>
    <row r="5" spans="2:8" ht="19.5" customHeight="1">
      <c r="B5" s="15">
        <f t="array" ref="B5:H5">DaysAndWeeks+DATE(CalendarYear,8,1)-WEEKDAY(DATE(CalendarYear,8,1),(WeekStart="LUNES")+1)+8</f>
        <v>46237</v>
      </c>
      <c r="C5" s="15">
        <v>46238</v>
      </c>
      <c r="D5" s="15">
        <v>46239</v>
      </c>
      <c r="E5" s="15">
        <v>46240</v>
      </c>
      <c r="F5" s="15">
        <v>46241</v>
      </c>
      <c r="G5" s="15">
        <v>46242</v>
      </c>
      <c r="H5" s="15">
        <v>46243</v>
      </c>
    </row>
    <row r="6" spans="2:8" ht="57.95" customHeight="1">
      <c r="B6" s="11"/>
      <c r="C6" s="11"/>
      <c r="D6" s="11"/>
      <c r="E6" s="11"/>
      <c r="F6" s="11"/>
      <c r="G6" s="11"/>
      <c r="H6" s="11"/>
    </row>
    <row r="7" spans="2:8" ht="19.5" customHeight="1">
      <c r="B7" s="13">
        <f t="array" ref="B7:H7">DaysAndWeeks+DATE(CalendarYear,8,1)-WEEKDAY(DATE(CalendarYear,8,1),(WeekStart="LUNES")+1)+15</f>
        <v>46244</v>
      </c>
      <c r="C7" s="13">
        <v>46245</v>
      </c>
      <c r="D7" s="13">
        <v>46246</v>
      </c>
      <c r="E7" s="13">
        <v>46247</v>
      </c>
      <c r="F7" s="13">
        <v>46248</v>
      </c>
      <c r="G7" s="13">
        <v>46249</v>
      </c>
      <c r="H7" s="13">
        <v>46250</v>
      </c>
    </row>
    <row r="8" spans="2:8" ht="57.95" customHeight="1"/>
    <row r="9" spans="2:8" ht="19.5" customHeight="1">
      <c r="B9" s="15">
        <f t="array" ref="B9:H9">DaysAndWeeks+DATE(CalendarYear,8,1)-WEEKDAY(DATE(CalendarYear,8,1),(WeekStart="LUNES")+1)+22</f>
        <v>46251</v>
      </c>
      <c r="C9" s="15">
        <v>46252</v>
      </c>
      <c r="D9" s="15">
        <v>46253</v>
      </c>
      <c r="E9" s="15">
        <v>46254</v>
      </c>
      <c r="F9" s="15">
        <v>46255</v>
      </c>
      <c r="G9" s="15">
        <v>46256</v>
      </c>
      <c r="H9" s="15">
        <v>46257</v>
      </c>
    </row>
    <row r="10" spans="2:8" ht="57.95" customHeight="1">
      <c r="B10" s="11"/>
      <c r="C10" s="11"/>
      <c r="D10" s="11"/>
      <c r="E10" s="11"/>
      <c r="F10" s="11"/>
      <c r="G10" s="11"/>
      <c r="H10" s="11"/>
    </row>
    <row r="11" spans="2:8" ht="19.5" customHeight="1">
      <c r="B11" s="13">
        <f t="array" ref="B11:H11">DaysAndWeeks+DATE(CalendarYear,8,1)-WEEKDAY(DATE(CalendarYear,8,1),(WeekStart="LUNES")+1)+29</f>
        <v>46258</v>
      </c>
      <c r="C11" s="13">
        <v>46259</v>
      </c>
      <c r="D11" s="13">
        <v>46260</v>
      </c>
      <c r="E11" s="13">
        <v>46261</v>
      </c>
      <c r="F11" s="13">
        <v>46262</v>
      </c>
      <c r="G11" s="13">
        <v>46263</v>
      </c>
      <c r="H11" s="13">
        <v>46264</v>
      </c>
    </row>
    <row r="12" spans="2:8" ht="57.95" customHeight="1"/>
    <row r="13" spans="2:8" ht="19.5" customHeight="1">
      <c r="B13" s="15">
        <f t="array" ref="B13:C13">DaysAndWeeks+DATE(CalendarYear,8,1)-WEEKDAY(DATE(CalendarYear,8,1),(WeekStart="LUNES")+1)+36</f>
        <v>46265</v>
      </c>
      <c r="C13" s="15">
        <v>46266</v>
      </c>
      <c r="D13" s="40" t="s">
        <v>0</v>
      </c>
      <c r="E13" s="41"/>
      <c r="F13" s="41"/>
      <c r="G13" s="41"/>
      <c r="H13" s="41"/>
    </row>
    <row r="14" spans="2:8" ht="57.95" customHeight="1">
      <c r="B14" s="11"/>
      <c r="C14" s="11"/>
      <c r="D14" s="40"/>
      <c r="E14" s="41"/>
      <c r="F14" s="41"/>
      <c r="G14" s="41"/>
      <c r="H14" s="41"/>
    </row>
  </sheetData>
  <mergeCells count="3">
    <mergeCell ref="D13:D14"/>
    <mergeCell ref="E13:H14"/>
    <mergeCell ref="B1:D1"/>
  </mergeCells>
  <conditionalFormatting sqref="B3:G3">
    <cfRule type="expression" dxfId="9" priority="1">
      <formula>DAY(B3)&gt;8</formula>
    </cfRule>
  </conditionalFormatting>
  <conditionalFormatting sqref="B11:H11 B13:C13">
    <cfRule type="expression" dxfId="8" priority="2">
      <formula>AND(DAY(B11)&gt;=1,DAY(B11)&lt;=15)</formula>
    </cfRule>
  </conditionalFormatting>
  <dataValidations count="8">
    <dataValidation allowBlank="1" showInputMessage="1" showErrorMessage="1" prompt="El día de la semana se determinará automáticamente" sqref="C2:H2" xr:uid="{00000000-0002-0000-07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700-000001000000}"/>
    <dataValidation allowBlank="1" showInputMessage="1" showErrorMessage="1" prompt="Escriba notas en la celda a la derecha." sqref="D13:D14" xr:uid="{00000000-0002-0000-0700-000002000000}"/>
    <dataValidation allowBlank="1" showInputMessage="1" showErrorMessage="1" prompt="Escriba notas en esta celda." sqref="E13:H14" xr:uid="{00000000-0002-0000-0700-000003000000}"/>
    <dataValidation allowBlank="1" showInputMessage="1" showErrorMessage="1" prompt="Las celdas de esta fila y las filas 6, 8, 10, 12 y 14 son para escribir notas diarias relacionadas con el día natural de la celda anterior." sqref="B4" xr:uid="{00000000-0002-0000-0700-000004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700-000005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700-000006000000}"/>
    <dataValidation allowBlank="1" showInputMessage="1" showErrorMessage="1" prompt="Calendario del mes de agosto" sqref="A1" xr:uid="{00000000-0002-0000-07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2" tint="-0.249977111117893"/>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9" t="str">
        <f>"septiembre "&amp;"de "&amp;CalendarYear</f>
        <v>septiembre de 2026</v>
      </c>
      <c r="C1" s="49"/>
      <c r="D1" s="49"/>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DaysAndWeeks+DATE(CalendarYear,9,1)-WEEKDAY(DATE(CalendarYear,9,1),(WeekStart="LUNES")+1)+1</f>
        <v>46265</v>
      </c>
      <c r="C3" s="13">
        <v>46266</v>
      </c>
      <c r="D3" s="13">
        <v>46267</v>
      </c>
      <c r="E3" s="13">
        <v>46268</v>
      </c>
      <c r="F3" s="13">
        <v>46269</v>
      </c>
      <c r="G3" s="13">
        <v>46270</v>
      </c>
      <c r="H3" s="13">
        <v>46271</v>
      </c>
    </row>
    <row r="4" spans="2:8" ht="57.95" customHeight="1"/>
    <row r="5" spans="2:8" ht="19.5" customHeight="1">
      <c r="B5" s="15">
        <f t="array" ref="B5:H5">DaysAndWeeks+DATE(CalendarYear,9,1)-WEEKDAY(DATE(CalendarYear,9,1),(WeekStart="LUNES")+1)+8</f>
        <v>46272</v>
      </c>
      <c r="C5" s="15">
        <v>46273</v>
      </c>
      <c r="D5" s="15">
        <v>46274</v>
      </c>
      <c r="E5" s="15">
        <v>46275</v>
      </c>
      <c r="F5" s="15">
        <v>46276</v>
      </c>
      <c r="G5" s="15">
        <v>46277</v>
      </c>
      <c r="H5" s="15">
        <v>46278</v>
      </c>
    </row>
    <row r="6" spans="2:8" ht="57.95" customHeight="1">
      <c r="B6" s="11"/>
      <c r="C6" s="11"/>
      <c r="D6" s="11"/>
      <c r="E6" s="11"/>
      <c r="F6" s="11"/>
      <c r="G6" s="11"/>
      <c r="H6" s="11"/>
    </row>
    <row r="7" spans="2:8" ht="19.5" customHeight="1">
      <c r="B7" s="13">
        <f t="array" ref="B7:H7">DaysAndWeeks+DATE(CalendarYear,9,1)-WEEKDAY(DATE(CalendarYear,9,1),(WeekStart="LUNES")+1)+15</f>
        <v>46279</v>
      </c>
      <c r="C7" s="13">
        <v>46280</v>
      </c>
      <c r="D7" s="13">
        <v>46281</v>
      </c>
      <c r="E7" s="13">
        <v>46282</v>
      </c>
      <c r="F7" s="13">
        <v>46283</v>
      </c>
      <c r="G7" s="13">
        <v>46284</v>
      </c>
      <c r="H7" s="13">
        <v>46285</v>
      </c>
    </row>
    <row r="8" spans="2:8" ht="57.95" customHeight="1"/>
    <row r="9" spans="2:8" ht="19.5" customHeight="1">
      <c r="B9" s="15">
        <f t="array" ref="B9:H9">DaysAndWeeks+DATE(CalendarYear,9,1)-WEEKDAY(DATE(CalendarYear,9,1),(WeekStart="LUNES")+1)+22</f>
        <v>46286</v>
      </c>
      <c r="C9" s="15">
        <v>46287</v>
      </c>
      <c r="D9" s="15">
        <v>46288</v>
      </c>
      <c r="E9" s="15">
        <v>46289</v>
      </c>
      <c r="F9" s="15">
        <v>46290</v>
      </c>
      <c r="G9" s="15">
        <v>46291</v>
      </c>
      <c r="H9" s="15">
        <v>46292</v>
      </c>
    </row>
    <row r="10" spans="2:8" ht="57.95" customHeight="1">
      <c r="B10" s="11"/>
      <c r="C10" s="11"/>
      <c r="D10" s="11"/>
      <c r="E10" s="11"/>
      <c r="F10" s="11"/>
      <c r="G10" s="11"/>
      <c r="H10" s="11"/>
    </row>
    <row r="11" spans="2:8" ht="19.5" customHeight="1">
      <c r="B11" s="13">
        <f t="array" ref="B11:H11">DaysAndWeeks+DATE(CalendarYear,9,1)-WEEKDAY(DATE(CalendarYear,9,1),(WeekStart="LUNES")+1)+29</f>
        <v>46293</v>
      </c>
      <c r="C11" s="13">
        <v>46294</v>
      </c>
      <c r="D11" s="13">
        <v>46295</v>
      </c>
      <c r="E11" s="13">
        <v>46296</v>
      </c>
      <c r="F11" s="13">
        <v>46297</v>
      </c>
      <c r="G11" s="13">
        <v>46298</v>
      </c>
      <c r="H11" s="13">
        <v>46299</v>
      </c>
    </row>
    <row r="12" spans="2:8" ht="57.95" customHeight="1"/>
    <row r="13" spans="2:8" ht="19.5" customHeight="1">
      <c r="B13" s="15">
        <f t="array" ref="B13:C13">DaysAndWeeks+DATE(CalendarYear,9,1)-WEEKDAY(DATE(CalendarYear,9,1),(WeekStart="LUNES")+1)+36</f>
        <v>46300</v>
      </c>
      <c r="C13" s="15">
        <v>46301</v>
      </c>
      <c r="D13" s="40" t="s">
        <v>0</v>
      </c>
      <c r="E13" s="41"/>
      <c r="F13" s="41"/>
      <c r="G13" s="41"/>
      <c r="H13" s="41"/>
    </row>
    <row r="14" spans="2:8" ht="57.95" customHeight="1">
      <c r="B14" s="11"/>
      <c r="C14" s="11"/>
      <c r="D14" s="40"/>
      <c r="E14" s="41"/>
      <c r="F14" s="41"/>
      <c r="G14" s="41"/>
      <c r="H14" s="41"/>
    </row>
  </sheetData>
  <mergeCells count="3">
    <mergeCell ref="D13:D14"/>
    <mergeCell ref="E13:H14"/>
    <mergeCell ref="B1:D1"/>
  </mergeCells>
  <conditionalFormatting sqref="B3:G3">
    <cfRule type="expression" dxfId="7" priority="1">
      <formula>DAY(B3)&gt;8</formula>
    </cfRule>
  </conditionalFormatting>
  <conditionalFormatting sqref="B11:H11 B13:C13">
    <cfRule type="expression" dxfId="6" priority="2">
      <formula>AND(DAY(B11)&gt;=1,DAY(B11)&lt;=15)</formula>
    </cfRule>
  </conditionalFormatting>
  <dataValidations count="8">
    <dataValidation allowBlank="1" showInputMessage="1" showErrorMessage="1" prompt="El día de la semana se determinará automáticamente" sqref="C2:H2" xr:uid="{00000000-0002-0000-08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800-000001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800-000002000000}"/>
    <dataValidation allowBlank="1" showInputMessage="1" showErrorMessage="1" prompt="Escriba notas en la celda a la derecha." sqref="D13:D14" xr:uid="{00000000-0002-0000-0800-000003000000}"/>
    <dataValidation allowBlank="1" showInputMessage="1" showErrorMessage="1" prompt="Escriba notas en esta celda." sqref="E13:H14" xr:uid="{00000000-0002-0000-0800-000004000000}"/>
    <dataValidation allowBlank="1" showInputMessage="1" showErrorMessage="1" prompt="Las celdas de esta fila y las filas 6, 8, 10, 12 y 14 son para escribir notas diarias relacionadas con el día natural de la celda anterior." sqref="B4" xr:uid="{00000000-0002-0000-08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800-000006000000}"/>
    <dataValidation allowBlank="1" showInputMessage="1" showErrorMessage="1" prompt="Calendario del mes de septiembre" sqref="A1" xr:uid="{00000000-0002-0000-08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6" ma:contentTypeDescription="Create a new document." ma:contentTypeScope="" ma:versionID="ac37c1753acd5e330d2062ccec26ea66">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3b340c7101c92c5120abd06486f94548"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Props1.xml><?xml version="1.0" encoding="utf-8"?>
<ds:datastoreItem xmlns:ds="http://schemas.openxmlformats.org/officeDocument/2006/customXml" ds:itemID="{63C7916D-7FB3-4691-A1B6-3222E75DF6EE}">
  <ds:schemaRefs>
    <ds:schemaRef ds:uri="http://schemas.microsoft.com/sharepoint/v3/contenttype/forms"/>
  </ds:schemaRefs>
</ds:datastoreItem>
</file>

<file path=customXml/itemProps2.xml><?xml version="1.0" encoding="utf-8"?>
<ds:datastoreItem xmlns:ds="http://schemas.openxmlformats.org/officeDocument/2006/customXml" ds:itemID="{C28C587F-F828-449C-8AE2-C4531F43C4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1D3139-A291-4424-AE1F-DA0462A64A41}">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docProps/app.xml><?xml version="1.0" encoding="utf-8"?>
<Properties xmlns="http://schemas.openxmlformats.org/officeDocument/2006/extended-properties" xmlns:vt="http://schemas.openxmlformats.org/officeDocument/2006/docPropsVTypes">
  <Template>TM02930051</Templat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28</vt:i4>
      </vt:variant>
    </vt:vector>
  </HeadingPairs>
  <TitlesOfParts>
    <vt:vector size="40" baseType="lpstr">
      <vt:lpstr>Enero</vt:lpstr>
      <vt:lpstr>Febrero</vt:lpstr>
      <vt:lpstr>Marzo</vt:lpstr>
      <vt:lpstr>Abril</vt:lpstr>
      <vt:lpstr>Mayo</vt:lpstr>
      <vt:lpstr>Junio</vt:lpstr>
      <vt:lpstr>Julio</vt:lpstr>
      <vt:lpstr>Agosto</vt:lpstr>
      <vt:lpstr>Septiembre</vt:lpstr>
      <vt:lpstr>Octubre</vt:lpstr>
      <vt:lpstr>Noviembre</vt:lpstr>
      <vt:lpstr>Diciembre</vt:lpstr>
      <vt:lpstr>Enero!Área_de_impresión</vt:lpstr>
      <vt:lpstr>CalendarYear</vt:lpstr>
      <vt:lpstr>ColumnTitleRegion1..H12.1</vt:lpstr>
      <vt:lpstr>ColumnTitleRegion1..H12.10</vt:lpstr>
      <vt:lpstr>ColumnTitleRegion1..H12.11</vt:lpstr>
      <vt:lpstr>ColumnTitleRegion1..H12.12</vt:lpstr>
      <vt:lpstr>ColumnTitleRegion1..H12.2</vt:lpstr>
      <vt:lpstr>ColumnTitleRegion1..H12.3</vt:lpstr>
      <vt:lpstr>ColumnTitleRegion1..H12.4</vt:lpstr>
      <vt:lpstr>ColumnTitleRegion1..H12.5</vt:lpstr>
      <vt:lpstr>ColumnTitleRegion1..H12.6</vt:lpstr>
      <vt:lpstr>ColumnTitleRegion1..H12.7</vt:lpstr>
      <vt:lpstr>ColumnTitleRegion1..H12.8</vt:lpstr>
      <vt:lpstr>ColumnTitleRegion1..H12.9</vt:lpstr>
      <vt:lpstr>ColumnTitleRegion2..C14.1</vt:lpstr>
      <vt:lpstr>ColumnTitleRegion2..C14.10</vt:lpstr>
      <vt:lpstr>ColumnTitleRegion2..C14.11</vt:lpstr>
      <vt:lpstr>ColumnTitleRegion2..C14.12</vt:lpstr>
      <vt:lpstr>ColumnTitleRegion2..C14.2</vt:lpstr>
      <vt:lpstr>ColumnTitleRegion2..C14.3</vt:lpstr>
      <vt:lpstr>ColumnTitleRegion2..C14.4</vt:lpstr>
      <vt:lpstr>ColumnTitleRegion2..C14.5</vt:lpstr>
      <vt:lpstr>ColumnTitleRegion2..C14.6</vt:lpstr>
      <vt:lpstr>ColumnTitleRegion2..C14.7</vt:lpstr>
      <vt:lpstr>ColumnTitleRegion2..C14.8</vt:lpstr>
      <vt:lpstr>ColumnTitleRegion2..C14.9</vt:lpstr>
      <vt:lpstr>RowTitleRegion1..K3</vt:lpstr>
      <vt:lpstr>WeekStart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2022-12-27T00:24:27Z</dcterms:created>
  <dcterms:modified xsi:type="dcterms:W3CDTF">2026-08-10T20:21:32Z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